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Renata 07-12-2016\Consultorias\Thor\Visitas\11-2019\"/>
    </mc:Choice>
  </mc:AlternateContent>
  <xr:revisionPtr revIDLastSave="0" documentId="13_ncr:1_{956E60C5-B5AE-4992-A26B-314FD5953C61}" xr6:coauthVersionLast="45" xr6:coauthVersionMax="45" xr10:uidLastSave="{00000000-0000-0000-0000-000000000000}"/>
  <bookViews>
    <workbookView xWindow="-108" yWindow="-108" windowWidth="23256" windowHeight="12576" activeTab="3" xr2:uid="{DA3FA0F1-83A5-428A-A998-B24C0CFA4971}"/>
  </bookViews>
  <sheets>
    <sheet name="Variação de Preço" sheetId="1" r:id="rId1"/>
    <sheet name="Variação Cambial" sheetId="2" r:id="rId2"/>
    <sheet name="Controle de Saldo a Resgatar BC" sheetId="4" r:id="rId3"/>
    <sheet name="Controle de Contas no Exterio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4" l="1"/>
  <c r="K5" i="4"/>
  <c r="K8" i="3"/>
  <c r="E7" i="3"/>
  <c r="F6" i="3"/>
  <c r="G6" i="3" s="1"/>
  <c r="E6" i="3"/>
  <c r="Q5" i="3"/>
  <c r="Q6" i="3" s="1"/>
  <c r="E5" i="3"/>
  <c r="E4" i="3"/>
  <c r="P4" i="3" s="1"/>
  <c r="M12" i="2"/>
  <c r="L12" i="2"/>
  <c r="I12" i="2"/>
  <c r="G12" i="2"/>
  <c r="F12" i="2"/>
  <c r="K11" i="2"/>
  <c r="J11" i="2"/>
  <c r="L11" i="2"/>
  <c r="M11" i="2"/>
  <c r="K10" i="2"/>
  <c r="J10" i="2"/>
  <c r="L10" i="2"/>
  <c r="M10" i="2"/>
  <c r="K9" i="2"/>
  <c r="J9" i="2"/>
  <c r="M9" i="2"/>
  <c r="L9" i="2" s="1"/>
  <c r="K8" i="2"/>
  <c r="J6" i="2"/>
  <c r="L6" i="2" s="1"/>
  <c r="J8" i="2"/>
  <c r="L8" i="2"/>
  <c r="M8" i="2"/>
  <c r="L7" i="2"/>
  <c r="M7" i="2"/>
  <c r="H7" i="2"/>
  <c r="G7" i="2"/>
  <c r="M6" i="2"/>
  <c r="L5" i="2"/>
  <c r="M5" i="2"/>
  <c r="K5" i="2"/>
  <c r="J5" i="2"/>
  <c r="L4" i="2"/>
  <c r="G5" i="1"/>
  <c r="G4" i="1"/>
  <c r="E5" i="1" s="1"/>
  <c r="N5" i="3" l="1"/>
  <c r="O5" i="3"/>
  <c r="Q7" i="3"/>
  <c r="P6" i="3"/>
  <c r="N7" i="3" s="1"/>
  <c r="P5" i="3"/>
  <c r="O6" i="3" s="1"/>
  <c r="K6" i="2"/>
  <c r="F5" i="1"/>
  <c r="N6" i="3" l="1"/>
  <c r="O7" i="3"/>
  <c r="P7" i="3"/>
  <c r="N8" i="3"/>
  <c r="Q8" i="3"/>
  <c r="O8" i="3"/>
  <c r="P8" i="3" l="1"/>
  <c r="L8" i="3"/>
</calcChain>
</file>

<file path=xl/sharedStrings.xml><?xml version="1.0" encoding="utf-8"?>
<sst xmlns="http://schemas.openxmlformats.org/spreadsheetml/2006/main" count="128" uniqueCount="65">
  <si>
    <t>Operações Liquidadas</t>
  </si>
  <si>
    <t>Data</t>
  </si>
  <si>
    <t>Histórico</t>
  </si>
  <si>
    <t>Taxa US$</t>
  </si>
  <si>
    <t>Principal em US$</t>
  </si>
  <si>
    <t>Principal em R$</t>
  </si>
  <si>
    <t>V.C.A</t>
  </si>
  <si>
    <t>R$</t>
  </si>
  <si>
    <t>V.C.P</t>
  </si>
  <si>
    <t>    V.C.A</t>
  </si>
  <si>
    <t>Saldo em</t>
  </si>
  <si>
    <t>US$</t>
  </si>
  <si>
    <t>Direito de Crédito na Empresa Thor Granitos</t>
  </si>
  <si>
    <t>NF-e de Saída da empresa para o porto de origem</t>
  </si>
  <si>
    <t>Saldo Inicial</t>
  </si>
  <si>
    <t>Embarque Efetuado</t>
  </si>
  <si>
    <t>Aguardando Embarque</t>
  </si>
  <si>
    <t>Variação de Preço</t>
  </si>
  <si>
    <t>Operação - NF-e XXXX</t>
  </si>
  <si>
    <t>Encerramento de 11/2019</t>
  </si>
  <si>
    <t>V.C.A. - novembro/2019</t>
  </si>
  <si>
    <t>Variação Cambial</t>
  </si>
  <si>
    <t>Encerramento de 12/2019</t>
  </si>
  <si>
    <t>V.C.A. - dezembro/2019</t>
  </si>
  <si>
    <t>Variação Parcial em 15/12/2019</t>
  </si>
  <si>
    <t>Recebimento Parcial em 15/12/2019</t>
  </si>
  <si>
    <t>V.C.A. - dezembro/2019 - Recebimento Parcial</t>
  </si>
  <si>
    <t>V.C.P - dezembro/2019 - Para Recebimento Parcial conf linha 4</t>
  </si>
  <si>
    <t>Encerramento de 01/2020</t>
  </si>
  <si>
    <t>V.C.P. - janeiro/2020</t>
  </si>
  <si>
    <t>Encerramento de 02/2020</t>
  </si>
  <si>
    <t>Variação Parcial em 01/03/2020</t>
  </si>
  <si>
    <t>V.C.A. - março/2020</t>
  </si>
  <si>
    <t>V.C.A. - fevereiro/2020</t>
  </si>
  <si>
    <t>Recebimento Parcial em 01/03/2020</t>
  </si>
  <si>
    <t>Recursos no Exterior Decorrente de Exportação</t>
  </si>
  <si>
    <t>Conta Bancária XXXXX</t>
  </si>
  <si>
    <t>Saldo em 31/10/2019</t>
  </si>
  <si>
    <t>Saldo Final em 31/10/2019</t>
  </si>
  <si>
    <t>Saldo em 30/11/2019</t>
  </si>
  <si>
    <t>Saldo Final em 30/11/2019</t>
  </si>
  <si>
    <t>Recebimento em 15/12/2019</t>
  </si>
  <si>
    <t>Saldo em 15/12/2019</t>
  </si>
  <si>
    <t>Recebimentos em US$</t>
  </si>
  <si>
    <t>Rcebimentos em R$</t>
  </si>
  <si>
    <t>Recebimentos</t>
  </si>
  <si>
    <t>Saídas</t>
  </si>
  <si>
    <t>Saídas em US$</t>
  </si>
  <si>
    <t>Saídas em R$</t>
  </si>
  <si>
    <t>Saldo em 31/12/2019</t>
  </si>
  <si>
    <t>Saque em 05/01/2020</t>
  </si>
  <si>
    <t>Saque realizado em 05/01/2020</t>
  </si>
  <si>
    <t>Banco Central do Brasil</t>
  </si>
  <si>
    <t>Câmbio Flutuante</t>
  </si>
  <si>
    <t>Saques</t>
  </si>
  <si>
    <t>Resgate em 20/12/2019</t>
  </si>
  <si>
    <t>No caso específico de exportação, se o valor resultante do contrato de câmbio acarretar acréscimo ao valor da operação constante na Nota Fiscal, deverá ser emitido Nota Fiscal Complementar (NFC) relativamente a essa variação cambial, dentro de 3 (três) dias contados da data da ocorrência do fato.</t>
  </si>
  <si>
    <t>Dispositivos Legais:</t>
  </si>
  <si>
    <t>Art. 541 RICMS/ES</t>
  </si>
  <si>
    <t>Inciso II do artigo 419 do RICMS/RN</t>
  </si>
  <si>
    <t>Inciso I do artigo 135 do RICMS/CE</t>
  </si>
  <si>
    <t>A nota Fiscal só será contabilizada como Receita Bruta no momento do embarque para fins de IRPJ, CSLL, PIS e COFINS</t>
  </si>
  <si>
    <t>Item 31 do Pronunciamento Técnico CPC 47; Portaria MF nº 81/1982 e; Portaria MF nº 356/1988</t>
  </si>
  <si>
    <t>A empresa deverá controlar as variações cambiais por competência na contabilidade e por caixa para fins de tributação (ver DCTF de janeiro de cada ano)</t>
  </si>
  <si>
    <r>
      <t xml:space="preserve">As variações monetárias vinculadas à existência de conta corrente bancária no exterior não configuram rendimentos oriundos do exterior, de vez que meramente decorrem da variação da taxa de câmbio entre as duas moedas. A obtenção dessas receitas não obrigam a pessoa jurídica beneficiária à apuração pelo lucro real. 
</t>
    </r>
    <r>
      <rPr>
        <b/>
        <sz val="11"/>
        <color theme="1"/>
        <rFont val="Calibri"/>
        <family val="2"/>
        <scheme val="minor"/>
      </rPr>
      <t>Dispositivos Legais:</t>
    </r>
    <r>
      <rPr>
        <sz val="11"/>
        <color theme="1"/>
        <rFont val="Calibri"/>
        <family val="2"/>
        <scheme val="minor"/>
      </rPr>
      <t xml:space="preserve"> Solução de Consulta SRRF/6ª RF/DISIT Nº 144, de 18 de maio de 2005, Lei nº 9.718, de 1998, arts. 9º e 14; Medida Provisória nº 2.158-35, de 2001, art. 30; IN SRF nº 213, de 2002, art. 1º; Ato Declaratório Interpretativo SRF nº 5, de 2001.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</si>
</sst>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0" fontId="0" fillId="0" borderId="7" xfId="0" applyBorder="1"/>
    <xf numFmtId="1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/>
    <xf numFmtId="0" fontId="0" fillId="0" borderId="15" xfId="0" applyBorder="1"/>
    <xf numFmtId="164" fontId="0" fillId="0" borderId="15" xfId="0" applyNumberFormat="1" applyBorder="1" applyAlignment="1">
      <alignment horizontal="right"/>
    </xf>
    <xf numFmtId="0" fontId="0" fillId="0" borderId="16" xfId="0" applyBorder="1"/>
    <xf numFmtId="164" fontId="0" fillId="0" borderId="16" xfId="0" applyNumberFormat="1" applyBorder="1" applyAlignment="1">
      <alignment horizontal="right"/>
    </xf>
    <xf numFmtId="0" fontId="0" fillId="0" borderId="15" xfId="0" applyFont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9A5B-B784-44E5-8AEC-AFC2BA719163}">
  <dimension ref="A1:H18"/>
  <sheetViews>
    <sheetView showGridLines="0" zoomScale="130" zoomScaleNormal="130" workbookViewId="0">
      <selection activeCell="A5" sqref="A5:XFD5"/>
    </sheetView>
  </sheetViews>
  <sheetFormatPr defaultRowHeight="14.4" x14ac:dyDescent="0.3"/>
  <cols>
    <col min="1" max="1" width="43.109375" bestFit="1" customWidth="1"/>
    <col min="2" max="2" width="10.109375" bestFit="1" customWidth="1"/>
    <col min="3" max="3" width="18.5546875" customWidth="1"/>
    <col min="4" max="4" width="9.33203125" style="5" bestFit="1" customWidth="1"/>
    <col min="5" max="5" width="13" style="5" customWidth="1"/>
    <col min="6" max="6" width="11.88671875" style="5" customWidth="1"/>
    <col min="7" max="8" width="10.33203125" style="5" bestFit="1" customWidth="1"/>
  </cols>
  <sheetData>
    <row r="1" spans="1:8" ht="26.4" customHeight="1" x14ac:dyDescent="0.3">
      <c r="A1" s="27" t="s">
        <v>18</v>
      </c>
      <c r="B1" s="31" t="s">
        <v>12</v>
      </c>
      <c r="C1" s="31"/>
      <c r="D1" s="32"/>
      <c r="E1" s="33" t="s">
        <v>17</v>
      </c>
      <c r="F1" s="34"/>
      <c r="G1" s="33"/>
      <c r="H1" s="34"/>
    </row>
    <row r="2" spans="1:8" x14ac:dyDescent="0.3">
      <c r="A2" s="28"/>
      <c r="B2" s="35" t="s">
        <v>1</v>
      </c>
      <c r="C2" s="37" t="s">
        <v>2</v>
      </c>
      <c r="D2" s="39" t="s">
        <v>3</v>
      </c>
      <c r="E2" s="2" t="s">
        <v>9</v>
      </c>
      <c r="F2" s="2" t="s">
        <v>8</v>
      </c>
      <c r="G2" s="2" t="s">
        <v>10</v>
      </c>
      <c r="H2" s="2" t="s">
        <v>10</v>
      </c>
    </row>
    <row r="3" spans="1:8" x14ac:dyDescent="0.3">
      <c r="A3" s="29"/>
      <c r="B3" s="36"/>
      <c r="C3" s="38"/>
      <c r="D3" s="40"/>
      <c r="E3" s="3" t="s">
        <v>7</v>
      </c>
      <c r="F3" s="3" t="s">
        <v>7</v>
      </c>
      <c r="G3" s="3" t="s">
        <v>7</v>
      </c>
      <c r="H3" s="3" t="s">
        <v>11</v>
      </c>
    </row>
    <row r="4" spans="1:8" x14ac:dyDescent="0.3">
      <c r="A4" s="6" t="s">
        <v>13</v>
      </c>
      <c r="B4" s="7">
        <v>43769</v>
      </c>
      <c r="C4" s="10" t="s">
        <v>16</v>
      </c>
      <c r="D4" s="9">
        <v>4</v>
      </c>
      <c r="E4" s="4"/>
      <c r="F4" s="4"/>
      <c r="G4" s="4">
        <f>H4*D4</f>
        <v>40000</v>
      </c>
      <c r="H4" s="4">
        <v>10000</v>
      </c>
    </row>
    <row r="5" spans="1:8" x14ac:dyDescent="0.3">
      <c r="A5" s="6" t="s">
        <v>15</v>
      </c>
      <c r="B5" s="7">
        <v>43774</v>
      </c>
      <c r="C5" s="8" t="s">
        <v>15</v>
      </c>
      <c r="D5" s="9">
        <v>4.0999999999999996</v>
      </c>
      <c r="E5" s="4">
        <f>IF(((H5*D5)-G4)&gt;0,((H5*D5)-G4),0)</f>
        <v>1000</v>
      </c>
      <c r="F5" s="4">
        <f>IF(((H5*D5)-G4)&lt;0,((H5*D5)-G4),0)</f>
        <v>0</v>
      </c>
      <c r="G5" s="4">
        <f>G4+E5-F5</f>
        <v>41000</v>
      </c>
      <c r="H5" s="4">
        <v>10000</v>
      </c>
    </row>
    <row r="8" spans="1:8" ht="47.4" customHeight="1" x14ac:dyDescent="0.3">
      <c r="A8" s="30" t="s">
        <v>56</v>
      </c>
      <c r="B8" s="30"/>
      <c r="C8" s="30"/>
      <c r="D8" s="30"/>
      <c r="E8" s="30"/>
      <c r="F8" s="30"/>
      <c r="G8" s="30"/>
      <c r="H8" s="30"/>
    </row>
    <row r="9" spans="1:8" x14ac:dyDescent="0.3">
      <c r="A9" s="17"/>
      <c r="B9" s="17"/>
      <c r="C9" s="17"/>
      <c r="D9" s="20"/>
      <c r="E9" s="20"/>
      <c r="F9" s="20"/>
      <c r="G9" s="20"/>
      <c r="H9" s="20"/>
    </row>
    <row r="10" spans="1:8" x14ac:dyDescent="0.3">
      <c r="A10" s="21" t="s">
        <v>57</v>
      </c>
      <c r="B10" s="17"/>
      <c r="C10" s="17"/>
      <c r="D10" s="20"/>
      <c r="E10" s="20"/>
      <c r="F10" s="20"/>
      <c r="G10" s="20"/>
      <c r="H10" s="20"/>
    </row>
    <row r="11" spans="1:8" x14ac:dyDescent="0.3">
      <c r="A11" s="17" t="s">
        <v>58</v>
      </c>
      <c r="B11" s="17"/>
      <c r="C11" s="17"/>
      <c r="D11" s="20"/>
      <c r="E11" s="20"/>
      <c r="F11" s="20"/>
      <c r="G11" s="20"/>
      <c r="H11" s="20"/>
    </row>
    <row r="12" spans="1:8" x14ac:dyDescent="0.3">
      <c r="A12" s="17" t="s">
        <v>59</v>
      </c>
      <c r="B12" s="17"/>
      <c r="C12" s="17"/>
      <c r="D12" s="20"/>
      <c r="E12" s="20"/>
      <c r="F12" s="20"/>
      <c r="G12" s="20"/>
      <c r="H12" s="20"/>
    </row>
    <row r="13" spans="1:8" x14ac:dyDescent="0.3">
      <c r="A13" s="22" t="s">
        <v>60</v>
      </c>
      <c r="B13" s="22"/>
      <c r="C13" s="22"/>
      <c r="D13" s="23"/>
      <c r="E13" s="23"/>
      <c r="F13" s="23"/>
      <c r="G13" s="23"/>
      <c r="H13" s="23"/>
    </row>
    <row r="15" spans="1:8" x14ac:dyDescent="0.3">
      <c r="A15" s="24" t="s">
        <v>61</v>
      </c>
      <c r="B15" s="24"/>
      <c r="C15" s="24"/>
      <c r="D15" s="25"/>
      <c r="E15" s="25"/>
      <c r="F15" s="25"/>
      <c r="G15" s="25"/>
      <c r="H15" s="25"/>
    </row>
    <row r="16" spans="1:8" x14ac:dyDescent="0.3">
      <c r="A16" s="17"/>
      <c r="B16" s="17"/>
      <c r="C16" s="17"/>
      <c r="D16" s="20"/>
      <c r="E16" s="20"/>
      <c r="F16" s="20"/>
      <c r="G16" s="20"/>
      <c r="H16" s="20"/>
    </row>
    <row r="17" spans="1:8" x14ac:dyDescent="0.3">
      <c r="A17" s="21" t="s">
        <v>57</v>
      </c>
      <c r="B17" s="17"/>
      <c r="C17" s="17"/>
      <c r="D17" s="20"/>
      <c r="E17" s="20"/>
      <c r="F17" s="20"/>
      <c r="G17" s="20"/>
      <c r="H17" s="20"/>
    </row>
    <row r="18" spans="1:8" x14ac:dyDescent="0.3">
      <c r="A18" s="26" t="s">
        <v>62</v>
      </c>
      <c r="B18" s="22"/>
      <c r="C18" s="22"/>
      <c r="D18" s="23"/>
      <c r="E18" s="23"/>
      <c r="F18" s="23"/>
      <c r="G18" s="23"/>
      <c r="H18" s="23"/>
    </row>
  </sheetData>
  <mergeCells count="8">
    <mergeCell ref="A1:A3"/>
    <mergeCell ref="A8:H8"/>
    <mergeCell ref="B1:D1"/>
    <mergeCell ref="E1:F1"/>
    <mergeCell ref="G1:H1"/>
    <mergeCell ref="B2:B3"/>
    <mergeCell ref="C2:C3"/>
    <mergeCell ref="D2:D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B076D-6427-48C0-80C3-8363C85B7A5F}">
  <dimension ref="A1:M15"/>
  <sheetViews>
    <sheetView showGridLines="0" zoomScale="130" zoomScaleNormal="130" workbookViewId="0">
      <selection activeCell="A12" sqref="A12:XFD12"/>
    </sheetView>
  </sheetViews>
  <sheetFormatPr defaultRowHeight="14.4" x14ac:dyDescent="0.3"/>
  <cols>
    <col min="1" max="1" width="2" bestFit="1" customWidth="1"/>
    <col min="2" max="2" width="29.77734375" customWidth="1"/>
    <col min="3" max="3" width="10.6640625" bestFit="1" customWidth="1"/>
    <col min="4" max="4" width="22" customWidth="1"/>
    <col min="5" max="5" width="9.33203125" style="5" bestFit="1" customWidth="1"/>
    <col min="6" max="9" width="9.33203125" style="5" customWidth="1"/>
    <col min="10" max="10" width="13" style="5" customWidth="1"/>
    <col min="11" max="11" width="11.88671875" style="5" customWidth="1"/>
    <col min="12" max="13" width="10.33203125" style="5" bestFit="1" customWidth="1"/>
  </cols>
  <sheetData>
    <row r="1" spans="1:13" ht="26.4" customHeight="1" x14ac:dyDescent="0.3">
      <c r="A1" s="42"/>
      <c r="B1" s="44" t="s">
        <v>18</v>
      </c>
      <c r="C1" s="41" t="s">
        <v>12</v>
      </c>
      <c r="D1" s="41"/>
      <c r="E1" s="41"/>
      <c r="F1" s="41" t="s">
        <v>0</v>
      </c>
      <c r="G1" s="41"/>
      <c r="H1" s="41"/>
      <c r="I1" s="41"/>
      <c r="J1" s="45" t="s">
        <v>21</v>
      </c>
      <c r="K1" s="45"/>
      <c r="L1" s="45"/>
      <c r="M1" s="45"/>
    </row>
    <row r="2" spans="1:13" x14ac:dyDescent="0.3">
      <c r="A2" s="42"/>
      <c r="B2" s="44"/>
      <c r="C2" s="41" t="s">
        <v>1</v>
      </c>
      <c r="D2" s="41" t="s">
        <v>2</v>
      </c>
      <c r="E2" s="45" t="s">
        <v>3</v>
      </c>
      <c r="F2" s="41" t="s">
        <v>4</v>
      </c>
      <c r="G2" s="41" t="s">
        <v>5</v>
      </c>
      <c r="H2" s="18" t="s">
        <v>6</v>
      </c>
      <c r="I2" s="18" t="s">
        <v>8</v>
      </c>
      <c r="J2" s="19" t="s">
        <v>9</v>
      </c>
      <c r="K2" s="19" t="s">
        <v>8</v>
      </c>
      <c r="L2" s="19" t="s">
        <v>10</v>
      </c>
      <c r="M2" s="19" t="s">
        <v>10</v>
      </c>
    </row>
    <row r="3" spans="1:13" x14ac:dyDescent="0.3">
      <c r="A3" s="42"/>
      <c r="B3" s="44"/>
      <c r="C3" s="41"/>
      <c r="D3" s="41"/>
      <c r="E3" s="45"/>
      <c r="F3" s="41"/>
      <c r="G3" s="41"/>
      <c r="H3" s="18" t="s">
        <v>7</v>
      </c>
      <c r="I3" s="18" t="s">
        <v>7</v>
      </c>
      <c r="J3" s="19" t="s">
        <v>7</v>
      </c>
      <c r="K3" s="19" t="s">
        <v>7</v>
      </c>
      <c r="L3" s="19" t="s">
        <v>7</v>
      </c>
      <c r="M3" s="19" t="s">
        <v>11</v>
      </c>
    </row>
    <row r="4" spans="1:13" x14ac:dyDescent="0.3">
      <c r="A4" s="13">
        <v>1</v>
      </c>
      <c r="B4" s="13" t="s">
        <v>15</v>
      </c>
      <c r="C4" s="14">
        <v>43774</v>
      </c>
      <c r="D4" s="13" t="s">
        <v>14</v>
      </c>
      <c r="E4" s="15">
        <v>4.0999999999999996</v>
      </c>
      <c r="F4" s="15"/>
      <c r="G4" s="15"/>
      <c r="H4" s="15"/>
      <c r="I4" s="15"/>
      <c r="J4" s="16"/>
      <c r="K4" s="16"/>
      <c r="L4" s="16">
        <f>M4*E4</f>
        <v>41000</v>
      </c>
      <c r="M4" s="16">
        <v>10000</v>
      </c>
    </row>
    <row r="5" spans="1:13" x14ac:dyDescent="0.3">
      <c r="A5" s="13">
        <v>2</v>
      </c>
      <c r="B5" s="13" t="s">
        <v>19</v>
      </c>
      <c r="C5" s="14">
        <v>43799</v>
      </c>
      <c r="D5" s="13" t="s">
        <v>20</v>
      </c>
      <c r="E5" s="15">
        <v>4.1500000000000004</v>
      </c>
      <c r="F5" s="15"/>
      <c r="G5" s="15"/>
      <c r="H5" s="15"/>
      <c r="I5" s="15"/>
      <c r="J5" s="16">
        <f>IF((M4*E5)&gt;=L4,(M4*E5)-L4,0)</f>
        <v>500</v>
      </c>
      <c r="K5" s="16">
        <f>IF((M4*E5)&lt;L4,(M4*E5)-L4,0)</f>
        <v>0</v>
      </c>
      <c r="L5" s="16">
        <f>L4+J5+K5</f>
        <v>41500</v>
      </c>
      <c r="M5" s="16">
        <f>M4-F5</f>
        <v>10000</v>
      </c>
    </row>
    <row r="6" spans="1:13" ht="39.6" x14ac:dyDescent="0.3">
      <c r="A6" s="13">
        <v>3</v>
      </c>
      <c r="B6" s="13" t="s">
        <v>24</v>
      </c>
      <c r="C6" s="14">
        <v>43814</v>
      </c>
      <c r="D6" s="13" t="s">
        <v>27</v>
      </c>
      <c r="E6" s="15">
        <v>4.13</v>
      </c>
      <c r="F6" s="15"/>
      <c r="G6" s="15"/>
      <c r="H6" s="15"/>
      <c r="I6" s="15"/>
      <c r="J6" s="16">
        <f t="shared" ref="J6:J11" si="0">IF((M5*E6)&gt;=L5,(M5*E6)-L5,0)</f>
        <v>0</v>
      </c>
      <c r="K6" s="16">
        <f>IF((M5*E6)&lt;L5,(M5*E6)-L5,0)</f>
        <v>-200</v>
      </c>
      <c r="L6" s="16">
        <f>L5+J6+K6</f>
        <v>41300</v>
      </c>
      <c r="M6" s="16">
        <f>M5</f>
        <v>10000</v>
      </c>
    </row>
    <row r="7" spans="1:13" ht="26.4" x14ac:dyDescent="0.3">
      <c r="A7" s="13">
        <v>4</v>
      </c>
      <c r="B7" s="13" t="s">
        <v>25</v>
      </c>
      <c r="C7" s="14">
        <v>43814</v>
      </c>
      <c r="D7" s="13" t="s">
        <v>26</v>
      </c>
      <c r="E7" s="15">
        <v>4.13</v>
      </c>
      <c r="F7" s="15">
        <v>2000</v>
      </c>
      <c r="G7" s="15">
        <f>F7*E7</f>
        <v>8260</v>
      </c>
      <c r="H7" s="15">
        <f>(J5+K6)*0.2</f>
        <v>60</v>
      </c>
      <c r="I7" s="15"/>
      <c r="J7" s="16"/>
      <c r="K7" s="16"/>
      <c r="L7" s="16">
        <f>M7*E7</f>
        <v>33040</v>
      </c>
      <c r="M7" s="16">
        <f t="shared" ref="M7:M12" si="1">M6-F7</f>
        <v>8000</v>
      </c>
    </row>
    <row r="8" spans="1:13" x14ac:dyDescent="0.3">
      <c r="A8" s="13">
        <v>5</v>
      </c>
      <c r="B8" s="13" t="s">
        <v>22</v>
      </c>
      <c r="C8" s="14">
        <v>43830</v>
      </c>
      <c r="D8" s="13" t="s">
        <v>23</v>
      </c>
      <c r="E8" s="15">
        <v>4.2</v>
      </c>
      <c r="F8" s="15"/>
      <c r="G8" s="15"/>
      <c r="H8" s="15"/>
      <c r="I8" s="15"/>
      <c r="J8" s="16">
        <f t="shared" si="0"/>
        <v>560</v>
      </c>
      <c r="K8" s="16">
        <f t="shared" ref="K8:K11" si="2">IF((M7*E8)&lt;L7,(M7*E8)-L7,0)</f>
        <v>0</v>
      </c>
      <c r="L8" s="16">
        <f>M8*E8</f>
        <v>33600</v>
      </c>
      <c r="M8" s="16">
        <f t="shared" si="1"/>
        <v>8000</v>
      </c>
    </row>
    <row r="9" spans="1:13" x14ac:dyDescent="0.3">
      <c r="A9" s="13">
        <v>6</v>
      </c>
      <c r="B9" s="13" t="s">
        <v>28</v>
      </c>
      <c r="C9" s="14">
        <v>43861</v>
      </c>
      <c r="D9" s="13" t="s">
        <v>29</v>
      </c>
      <c r="E9" s="15">
        <v>4</v>
      </c>
      <c r="F9" s="15"/>
      <c r="G9" s="15"/>
      <c r="H9" s="15"/>
      <c r="I9" s="15"/>
      <c r="J9" s="16">
        <f t="shared" si="0"/>
        <v>0</v>
      </c>
      <c r="K9" s="16">
        <f t="shared" si="2"/>
        <v>-1600</v>
      </c>
      <c r="L9" s="16">
        <f>M9*E9</f>
        <v>32000</v>
      </c>
      <c r="M9" s="16">
        <f t="shared" si="1"/>
        <v>8000</v>
      </c>
    </row>
    <row r="10" spans="1:13" x14ac:dyDescent="0.3">
      <c r="A10" s="13">
        <v>7</v>
      </c>
      <c r="B10" s="13" t="s">
        <v>30</v>
      </c>
      <c r="C10" s="14">
        <v>43890</v>
      </c>
      <c r="D10" s="13" t="s">
        <v>33</v>
      </c>
      <c r="E10" s="15">
        <v>4.05</v>
      </c>
      <c r="F10" s="15"/>
      <c r="G10" s="15"/>
      <c r="H10" s="15"/>
      <c r="I10" s="15"/>
      <c r="J10" s="16">
        <f t="shared" si="0"/>
        <v>400</v>
      </c>
      <c r="K10" s="16">
        <f t="shared" si="2"/>
        <v>0</v>
      </c>
      <c r="L10" s="16">
        <f>M10*E10</f>
        <v>32400</v>
      </c>
      <c r="M10" s="16">
        <f t="shared" si="1"/>
        <v>8000</v>
      </c>
    </row>
    <row r="11" spans="1:13" x14ac:dyDescent="0.3">
      <c r="A11" s="13">
        <v>8</v>
      </c>
      <c r="B11" s="13" t="s">
        <v>31</v>
      </c>
      <c r="C11" s="14">
        <v>43891</v>
      </c>
      <c r="D11" s="13" t="s">
        <v>32</v>
      </c>
      <c r="E11" s="15">
        <v>4.0599999999999996</v>
      </c>
      <c r="F11" s="15"/>
      <c r="G11" s="15"/>
      <c r="H11" s="15"/>
      <c r="I11" s="15"/>
      <c r="J11" s="16">
        <f t="shared" si="0"/>
        <v>79.999999999996362</v>
      </c>
      <c r="K11" s="16">
        <f t="shared" si="2"/>
        <v>0</v>
      </c>
      <c r="L11" s="16">
        <f>M11*E11</f>
        <v>32479.999999999996</v>
      </c>
      <c r="M11" s="16">
        <f t="shared" si="1"/>
        <v>8000</v>
      </c>
    </row>
    <row r="12" spans="1:13" ht="13.8" customHeight="1" x14ac:dyDescent="0.3">
      <c r="A12" s="13">
        <v>9</v>
      </c>
      <c r="B12" s="13" t="s">
        <v>34</v>
      </c>
      <c r="C12" s="14">
        <v>43891</v>
      </c>
      <c r="D12" s="13" t="s">
        <v>32</v>
      </c>
      <c r="E12" s="15">
        <v>4.0599999999999996</v>
      </c>
      <c r="F12" s="15">
        <f>M11</f>
        <v>8000</v>
      </c>
      <c r="G12" s="15">
        <f>F12*E12</f>
        <v>32479.999999999996</v>
      </c>
      <c r="H12" s="15"/>
      <c r="I12" s="15">
        <f>G12-(F12*E4)</f>
        <v>-320.00000000000364</v>
      </c>
      <c r="J12" s="16"/>
      <c r="K12" s="16"/>
      <c r="L12" s="16">
        <f>L11-G12</f>
        <v>0</v>
      </c>
      <c r="M12" s="16">
        <f t="shared" si="1"/>
        <v>0</v>
      </c>
    </row>
    <row r="15" spans="1:13" x14ac:dyDescent="0.3">
      <c r="A15" s="43" t="s">
        <v>63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</sheetData>
  <mergeCells count="12">
    <mergeCell ref="F2:F3"/>
    <mergeCell ref="G2:G3"/>
    <mergeCell ref="A1:A3"/>
    <mergeCell ref="A15:M15"/>
    <mergeCell ref="B1:B3"/>
    <mergeCell ref="C1:E1"/>
    <mergeCell ref="J1:K1"/>
    <mergeCell ref="L1:M1"/>
    <mergeCell ref="C2:C3"/>
    <mergeCell ref="D2:D3"/>
    <mergeCell ref="E2:E3"/>
    <mergeCell ref="F1:I1"/>
  </mergeCells>
  <phoneticPr fontId="4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1A1D-13E3-4F0F-AF8D-C0299F4E2999}">
  <dimension ref="A1:M5"/>
  <sheetViews>
    <sheetView showGridLines="0" zoomScale="120" zoomScaleNormal="120" workbookViewId="0">
      <selection activeCell="B11" sqref="B11"/>
    </sheetView>
  </sheetViews>
  <sheetFormatPr defaultRowHeight="14.4" x14ac:dyDescent="0.3"/>
  <cols>
    <col min="1" max="1" width="2" bestFit="1" customWidth="1"/>
    <col min="2" max="2" width="29.77734375" customWidth="1"/>
    <col min="3" max="3" width="10.6640625" bestFit="1" customWidth="1"/>
    <col min="4" max="4" width="25.6640625" customWidth="1"/>
    <col min="5" max="5" width="9.33203125" style="5" bestFit="1" customWidth="1"/>
    <col min="6" max="6" width="13.6640625" style="5" customWidth="1"/>
    <col min="7" max="7" width="13.33203125" style="5" customWidth="1"/>
    <col min="8" max="13" width="9.33203125" style="5" customWidth="1"/>
  </cols>
  <sheetData>
    <row r="1" spans="1:13" ht="26.4" customHeight="1" x14ac:dyDescent="0.3">
      <c r="A1" s="42"/>
      <c r="B1" s="27" t="s">
        <v>52</v>
      </c>
      <c r="C1" s="31" t="s">
        <v>53</v>
      </c>
      <c r="D1" s="31"/>
      <c r="E1" s="32"/>
      <c r="F1" s="49" t="s">
        <v>45</v>
      </c>
      <c r="G1" s="31"/>
      <c r="H1" s="31"/>
      <c r="I1" s="32"/>
      <c r="J1" s="49" t="s">
        <v>54</v>
      </c>
      <c r="K1" s="31"/>
      <c r="L1" s="31"/>
      <c r="M1" s="32"/>
    </row>
    <row r="2" spans="1:13" x14ac:dyDescent="0.3">
      <c r="A2" s="42"/>
      <c r="B2" s="28"/>
      <c r="C2" s="35" t="s">
        <v>1</v>
      </c>
      <c r="D2" s="37" t="s">
        <v>2</v>
      </c>
      <c r="E2" s="39" t="s">
        <v>3</v>
      </c>
      <c r="F2" s="37" t="s">
        <v>43</v>
      </c>
      <c r="G2" s="37" t="s">
        <v>44</v>
      </c>
      <c r="H2" s="1" t="s">
        <v>6</v>
      </c>
      <c r="I2" s="1" t="s">
        <v>8</v>
      </c>
      <c r="J2" s="37" t="s">
        <v>47</v>
      </c>
      <c r="K2" s="37" t="s">
        <v>48</v>
      </c>
      <c r="L2" s="1" t="s">
        <v>6</v>
      </c>
      <c r="M2" s="1" t="s">
        <v>8</v>
      </c>
    </row>
    <row r="3" spans="1:13" x14ac:dyDescent="0.3">
      <c r="A3" s="50"/>
      <c r="B3" s="28"/>
      <c r="C3" s="51"/>
      <c r="D3" s="48"/>
      <c r="E3" s="47"/>
      <c r="F3" s="48"/>
      <c r="G3" s="48"/>
      <c r="H3" s="11" t="s">
        <v>7</v>
      </c>
      <c r="I3" s="11" t="s">
        <v>7</v>
      </c>
      <c r="J3" s="48"/>
      <c r="K3" s="48"/>
      <c r="L3" s="11" t="s">
        <v>7</v>
      </c>
      <c r="M3" s="11" t="s">
        <v>7</v>
      </c>
    </row>
    <row r="4" spans="1:13" s="17" customFormat="1" x14ac:dyDescent="0.3">
      <c r="A4" s="13">
        <v>1</v>
      </c>
      <c r="B4" s="13" t="s">
        <v>41</v>
      </c>
      <c r="C4" s="14">
        <v>43814</v>
      </c>
      <c r="D4" s="13" t="s">
        <v>42</v>
      </c>
      <c r="E4" s="15">
        <v>4.13</v>
      </c>
      <c r="F4" s="15">
        <v>2000</v>
      </c>
      <c r="G4" s="15">
        <v>8260</v>
      </c>
      <c r="H4" s="15"/>
      <c r="I4" s="15"/>
      <c r="J4" s="15"/>
      <c r="K4" s="15"/>
      <c r="L4" s="15"/>
      <c r="M4" s="15"/>
    </row>
    <row r="5" spans="1:13" s="17" customFormat="1" ht="15" customHeight="1" x14ac:dyDescent="0.3">
      <c r="A5" s="13">
        <v>2</v>
      </c>
      <c r="B5" s="13" t="s">
        <v>55</v>
      </c>
      <c r="C5" s="14">
        <v>43819</v>
      </c>
      <c r="D5" s="13" t="s">
        <v>55</v>
      </c>
      <c r="E5" s="15">
        <v>4.18</v>
      </c>
      <c r="F5" s="15"/>
      <c r="G5" s="15"/>
      <c r="H5" s="15"/>
      <c r="I5" s="15"/>
      <c r="J5" s="15">
        <v>2000</v>
      </c>
      <c r="K5" s="15">
        <f>J5*E5</f>
        <v>8360</v>
      </c>
      <c r="L5" s="15">
        <f>K5-G4</f>
        <v>100</v>
      </c>
      <c r="M5" s="15"/>
    </row>
  </sheetData>
  <mergeCells count="12">
    <mergeCell ref="J2:J3"/>
    <mergeCell ref="K2:K3"/>
    <mergeCell ref="A1:A3"/>
    <mergeCell ref="B1:B3"/>
    <mergeCell ref="C1:E1"/>
    <mergeCell ref="F1:I1"/>
    <mergeCell ref="J1:M1"/>
    <mergeCell ref="C2:C3"/>
    <mergeCell ref="D2:D3"/>
    <mergeCell ref="E2:E3"/>
    <mergeCell ref="F2:F3"/>
    <mergeCell ref="G2:G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16CC5-F911-4D11-BE7B-480141CE8A19}">
  <dimension ref="A1:Q11"/>
  <sheetViews>
    <sheetView showGridLines="0" tabSelected="1" workbookViewId="0">
      <selection activeCell="B4" sqref="B4"/>
    </sheetView>
  </sheetViews>
  <sheetFormatPr defaultRowHeight="14.4" x14ac:dyDescent="0.3"/>
  <cols>
    <col min="1" max="1" width="2" bestFit="1" customWidth="1"/>
    <col min="2" max="2" width="29.77734375" customWidth="1"/>
    <col min="3" max="3" width="10.6640625" bestFit="1" customWidth="1"/>
    <col min="4" max="4" width="25.6640625" customWidth="1"/>
    <col min="5" max="5" width="9.33203125" style="5" bestFit="1" customWidth="1"/>
    <col min="6" max="6" width="13.6640625" style="5" customWidth="1"/>
    <col min="7" max="7" width="13.33203125" style="5" customWidth="1"/>
    <col min="8" max="13" width="9.33203125" style="5" customWidth="1"/>
    <col min="14" max="14" width="13" style="5" customWidth="1"/>
    <col min="15" max="15" width="11.88671875" style="5" customWidth="1"/>
    <col min="16" max="17" width="10.33203125" style="5" bestFit="1" customWidth="1"/>
  </cols>
  <sheetData>
    <row r="1" spans="1:17" ht="26.4" customHeight="1" x14ac:dyDescent="0.3">
      <c r="A1" s="42"/>
      <c r="B1" s="27" t="s">
        <v>36</v>
      </c>
      <c r="C1" s="31" t="s">
        <v>35</v>
      </c>
      <c r="D1" s="31"/>
      <c r="E1" s="32"/>
      <c r="F1" s="49" t="s">
        <v>45</v>
      </c>
      <c r="G1" s="31"/>
      <c r="H1" s="31"/>
      <c r="I1" s="32"/>
      <c r="J1" s="49" t="s">
        <v>46</v>
      </c>
      <c r="K1" s="31"/>
      <c r="L1" s="31"/>
      <c r="M1" s="32"/>
      <c r="N1" s="33" t="s">
        <v>21</v>
      </c>
      <c r="O1" s="34"/>
      <c r="P1" s="33"/>
      <c r="Q1" s="34"/>
    </row>
    <row r="2" spans="1:17" x14ac:dyDescent="0.3">
      <c r="A2" s="42"/>
      <c r="B2" s="28"/>
      <c r="C2" s="35" t="s">
        <v>1</v>
      </c>
      <c r="D2" s="37" t="s">
        <v>2</v>
      </c>
      <c r="E2" s="39" t="s">
        <v>3</v>
      </c>
      <c r="F2" s="37" t="s">
        <v>43</v>
      </c>
      <c r="G2" s="37" t="s">
        <v>44</v>
      </c>
      <c r="H2" s="1" t="s">
        <v>6</v>
      </c>
      <c r="I2" s="1" t="s">
        <v>8</v>
      </c>
      <c r="J2" s="37" t="s">
        <v>47</v>
      </c>
      <c r="K2" s="37" t="s">
        <v>48</v>
      </c>
      <c r="L2" s="1" t="s">
        <v>6</v>
      </c>
      <c r="M2" s="1" t="s">
        <v>8</v>
      </c>
      <c r="N2" s="2" t="s">
        <v>9</v>
      </c>
      <c r="O2" s="2" t="s">
        <v>8</v>
      </c>
      <c r="P2" s="2" t="s">
        <v>10</v>
      </c>
      <c r="Q2" s="2" t="s">
        <v>10</v>
      </c>
    </row>
    <row r="3" spans="1:17" x14ac:dyDescent="0.3">
      <c r="A3" s="50"/>
      <c r="B3" s="28"/>
      <c r="C3" s="51"/>
      <c r="D3" s="48"/>
      <c r="E3" s="47"/>
      <c r="F3" s="48"/>
      <c r="G3" s="48"/>
      <c r="H3" s="11" t="s">
        <v>7</v>
      </c>
      <c r="I3" s="11" t="s">
        <v>7</v>
      </c>
      <c r="J3" s="48"/>
      <c r="K3" s="48"/>
      <c r="L3" s="11" t="s">
        <v>7</v>
      </c>
      <c r="M3" s="11" t="s">
        <v>7</v>
      </c>
      <c r="N3" s="12" t="s">
        <v>7</v>
      </c>
      <c r="O3" s="12" t="s">
        <v>7</v>
      </c>
      <c r="P3" s="12" t="s">
        <v>7</v>
      </c>
      <c r="Q3" s="12" t="s">
        <v>11</v>
      </c>
    </row>
    <row r="4" spans="1:17" s="17" customFormat="1" ht="26.4" x14ac:dyDescent="0.3">
      <c r="A4" s="13">
        <v>1</v>
      </c>
      <c r="B4" s="13" t="s">
        <v>37</v>
      </c>
      <c r="C4" s="14">
        <v>43769</v>
      </c>
      <c r="D4" s="13" t="s">
        <v>38</v>
      </c>
      <c r="E4" s="15">
        <f>'Variação de Preço'!D4</f>
        <v>4</v>
      </c>
      <c r="F4" s="15"/>
      <c r="G4" s="15"/>
      <c r="H4" s="15"/>
      <c r="I4" s="15"/>
      <c r="J4" s="15"/>
      <c r="K4" s="15"/>
      <c r="L4" s="15"/>
      <c r="M4" s="15"/>
      <c r="N4" s="16"/>
      <c r="O4" s="16"/>
      <c r="P4" s="16">
        <f>Q4*E4</f>
        <v>200000</v>
      </c>
      <c r="Q4" s="16">
        <v>50000</v>
      </c>
    </row>
    <row r="5" spans="1:17" s="17" customFormat="1" ht="26.4" x14ac:dyDescent="0.3">
      <c r="A5" s="13">
        <v>2</v>
      </c>
      <c r="B5" s="13" t="s">
        <v>39</v>
      </c>
      <c r="C5" s="14">
        <v>43799</v>
      </c>
      <c r="D5" s="13" t="s">
        <v>40</v>
      </c>
      <c r="E5" s="15">
        <f>'Variação Cambial'!E5</f>
        <v>4.1500000000000004</v>
      </c>
      <c r="F5" s="15"/>
      <c r="G5" s="15"/>
      <c r="H5" s="15"/>
      <c r="I5" s="15"/>
      <c r="J5" s="15"/>
      <c r="K5" s="15"/>
      <c r="L5" s="15"/>
      <c r="M5" s="15"/>
      <c r="N5" s="16">
        <f>IF((Q4*E5)&gt;=P4,(Q4*E5)-P4,0)</f>
        <v>7500.0000000000291</v>
      </c>
      <c r="O5" s="16">
        <f>IF((Q4*E5)&lt;P4,(Q4*E5)-P4,0)</f>
        <v>0</v>
      </c>
      <c r="P5" s="16">
        <f>Q5*E5</f>
        <v>207500.00000000003</v>
      </c>
      <c r="Q5" s="16">
        <f>Q4</f>
        <v>50000</v>
      </c>
    </row>
    <row r="6" spans="1:17" s="17" customFormat="1" x14ac:dyDescent="0.3">
      <c r="A6" s="13">
        <v>3</v>
      </c>
      <c r="B6" s="13" t="s">
        <v>41</v>
      </c>
      <c r="C6" s="14">
        <v>43814</v>
      </c>
      <c r="D6" s="13" t="s">
        <v>42</v>
      </c>
      <c r="E6" s="15">
        <f>'Variação Cambial'!E6</f>
        <v>4.13</v>
      </c>
      <c r="F6" s="15">
        <f>'Variação Cambial'!F7</f>
        <v>2000</v>
      </c>
      <c r="G6" s="15">
        <f>F6*E6</f>
        <v>8260</v>
      </c>
      <c r="H6" s="15"/>
      <c r="I6" s="15"/>
      <c r="J6" s="15"/>
      <c r="K6" s="15"/>
      <c r="L6" s="15"/>
      <c r="M6" s="15"/>
      <c r="N6" s="16">
        <f>IF((Q5*E6)&gt;=P5,(Q5*E6)-P5,0)</f>
        <v>0</v>
      </c>
      <c r="O6" s="16">
        <f>IF((Q5*E6)&lt;P5,(Q5*E6)-P5,0)</f>
        <v>-1000.0000000000291</v>
      </c>
      <c r="P6" s="16">
        <f>Q6*E6</f>
        <v>214760</v>
      </c>
      <c r="Q6" s="16">
        <f>Q5+F6</f>
        <v>52000</v>
      </c>
    </row>
    <row r="7" spans="1:17" s="17" customFormat="1" x14ac:dyDescent="0.3">
      <c r="A7" s="13">
        <v>4</v>
      </c>
      <c r="B7" s="13" t="s">
        <v>49</v>
      </c>
      <c r="C7" s="14">
        <v>43830</v>
      </c>
      <c r="D7" s="13" t="s">
        <v>49</v>
      </c>
      <c r="E7" s="15">
        <f>'Variação Cambial'!E8</f>
        <v>4.2</v>
      </c>
      <c r="F7" s="15"/>
      <c r="G7" s="15"/>
      <c r="H7" s="15"/>
      <c r="I7" s="15"/>
      <c r="J7" s="15"/>
      <c r="K7" s="15"/>
      <c r="L7" s="15"/>
      <c r="M7" s="15"/>
      <c r="N7" s="16">
        <f>IF((Q6*E7)&gt;=P6,(Q6*E7)-P6,0)</f>
        <v>3640</v>
      </c>
      <c r="O7" s="16">
        <f>IF((Q6*E7)&lt;P6,(Q6*E7)-P6,0)</f>
        <v>0</v>
      </c>
      <c r="P7" s="16">
        <f>Q7*E7</f>
        <v>218400</v>
      </c>
      <c r="Q7" s="16">
        <f>Q6</f>
        <v>52000</v>
      </c>
    </row>
    <row r="8" spans="1:17" s="17" customFormat="1" x14ac:dyDescent="0.3">
      <c r="A8" s="13">
        <v>5</v>
      </c>
      <c r="B8" s="13" t="s">
        <v>50</v>
      </c>
      <c r="C8" s="14">
        <v>43835</v>
      </c>
      <c r="D8" s="13" t="s">
        <v>51</v>
      </c>
      <c r="E8" s="15">
        <v>4.21</v>
      </c>
      <c r="F8" s="15"/>
      <c r="G8" s="15"/>
      <c r="H8" s="15"/>
      <c r="I8" s="15"/>
      <c r="J8" s="15">
        <v>1000</v>
      </c>
      <c r="K8" s="15">
        <f>J8*E8</f>
        <v>4210</v>
      </c>
      <c r="L8" s="15">
        <f>((SUM(N5:N8)+(SUM(O5:O8))))*(K8/P7)</f>
        <v>205.48809523809524</v>
      </c>
      <c r="M8" s="15"/>
      <c r="N8" s="16">
        <f>IF((Q7*E8)&gt;=P7,(Q7*E8)-P7,0)</f>
        <v>520</v>
      </c>
      <c r="O8" s="16">
        <f>IF((Q7*E8)&lt;P7,(Q7*E8)-P7,0)</f>
        <v>0</v>
      </c>
      <c r="P8" s="16">
        <f>P7+N8+O8-K8</f>
        <v>214710</v>
      </c>
      <c r="Q8" s="16">
        <f>Q7-J8</f>
        <v>51000</v>
      </c>
    </row>
    <row r="11" spans="1:17" ht="73.8" customHeight="1" x14ac:dyDescent="0.3">
      <c r="A11" s="46" t="s">
        <v>64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</sheetData>
  <mergeCells count="15">
    <mergeCell ref="A11:Q11"/>
    <mergeCell ref="N1:O1"/>
    <mergeCell ref="P1:Q1"/>
    <mergeCell ref="E2:E3"/>
    <mergeCell ref="F2:F3"/>
    <mergeCell ref="G2:G3"/>
    <mergeCell ref="J1:M1"/>
    <mergeCell ref="J2:J3"/>
    <mergeCell ref="K2:K3"/>
    <mergeCell ref="A1:A3"/>
    <mergeCell ref="C2:C3"/>
    <mergeCell ref="D2:D3"/>
    <mergeCell ref="B1:B3"/>
    <mergeCell ref="C1:E1"/>
    <mergeCell ref="F1:I1"/>
  </mergeCells>
  <phoneticPr fontId="4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Variação de Preço</vt:lpstr>
      <vt:lpstr>Variação Cambial</vt:lpstr>
      <vt:lpstr>Controle de Saldo a Resgatar BC</vt:lpstr>
      <vt:lpstr>Controle de Contas no Exterior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Santana Santos</dc:creator>
  <cp:lastModifiedBy>Renata Santana Santos</cp:lastModifiedBy>
  <dcterms:created xsi:type="dcterms:W3CDTF">2019-11-19T17:07:51Z</dcterms:created>
  <dcterms:modified xsi:type="dcterms:W3CDTF">2019-12-27T16:58:28Z</dcterms:modified>
</cp:coreProperties>
</file>