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28680" windowHeight="20780" tabRatio="925" firstSheet="6" activeTab="6"/>
  </bookViews>
  <sheets>
    <sheet name="ALUGUEL" sheetId="1" state="hidden" r:id="rId1"/>
    <sheet name="RATEIO DSP" sheetId="2" state="hidden" r:id="rId2"/>
    <sheet name="INTERNET" sheetId="3" state="hidden" r:id="rId3"/>
    <sheet name="XEROX" sheetId="4" state="hidden" r:id="rId4"/>
    <sheet name="FONE FAX" sheetId="5" state="hidden" r:id="rId5"/>
    <sheet name="SISTEMAS" sheetId="6" state="hidden" r:id="rId6"/>
    <sheet name="RESUMO" sheetId="7" r:id="rId7"/>
    <sheet name="Plan1" sheetId="8" state="hidden" r:id="rId8"/>
  </sheets>
  <definedNames>
    <definedName name="_xlnm.Print_Area" localSheetId="1">'RATEIO DSP'!$A$1:$E$47</definedName>
  </definedNames>
  <calcPr fullCalcOnLoad="1"/>
</workbook>
</file>

<file path=xl/comments2.xml><?xml version="1.0" encoding="utf-8"?>
<comments xmlns="http://schemas.openxmlformats.org/spreadsheetml/2006/main">
  <authors>
    <author>Andreia Suzin</author>
    <author>Mylena de Paula</author>
  </authors>
  <commentList>
    <comment ref="C30" authorId="0">
      <text>
        <r>
          <rPr>
            <b/>
            <sz val="9"/>
            <rFont val="Tahoma"/>
            <family val="2"/>
          </rPr>
          <t>Andreia Suzin:</t>
        </r>
        <r>
          <rPr>
            <sz val="9"/>
            <rFont val="Tahoma"/>
            <family val="2"/>
          </rPr>
          <t xml:space="preserve">
52 - 05 duplo vínculo
Posição em 31/08/2017
Saída Lucas</t>
        </r>
      </text>
    </comment>
    <comment ref="C28" authorId="1">
      <text>
        <r>
          <rPr>
            <b/>
            <sz val="9"/>
            <rFont val="Segoe UI"/>
            <family val="2"/>
          </rPr>
          <t>Mylena de Paula:</t>
        </r>
        <r>
          <rPr>
            <sz val="9"/>
            <rFont val="Segoe UI"/>
            <family val="2"/>
          </rPr>
          <t xml:space="preserve">
Saída do Roberto TI
em 15/10
Entrada Jhonny e Emerson
Saída Gilson</t>
        </r>
      </text>
    </comment>
  </commentList>
</comments>
</file>

<file path=xl/comments4.xml><?xml version="1.0" encoding="utf-8"?>
<comments xmlns="http://schemas.openxmlformats.org/spreadsheetml/2006/main">
  <authors>
    <author>Andreia Adelina Suzin</author>
    <author>Andreia Suzin</author>
    <author>Andr?ia Suzin</author>
  </authors>
  <commentList>
    <comment ref="B20" authorId="0">
      <text>
        <r>
          <rPr>
            <b/>
            <sz val="9"/>
            <rFont val="Tahoma"/>
            <family val="2"/>
          </rPr>
          <t>Andreia Adelina Suzin:</t>
        </r>
        <r>
          <rPr>
            <sz val="9"/>
            <rFont val="Tahoma"/>
            <family val="2"/>
          </rPr>
          <t xml:space="preserve">
contrato 3.810,81 + excedentes se houver.</t>
        </r>
      </text>
    </comment>
    <comment ref="B19" authorId="1">
      <text>
        <r>
          <rPr>
            <b/>
            <sz val="9"/>
            <rFont val="Tahoma"/>
            <family val="2"/>
          </rPr>
          <t>Andreia Suzin:</t>
        </r>
        <r>
          <rPr>
            <sz val="9"/>
            <rFont val="Tahoma"/>
            <family val="2"/>
          </rPr>
          <t xml:space="preserve">
Franquia 36.500 preto e 5.000 coloridas
Excedente Color: R$ 0,43.
Excedente preto: R$ 0,053</t>
        </r>
      </text>
    </comment>
    <comment ref="B21" authorId="1">
      <text>
        <r>
          <rPr>
            <b/>
            <sz val="9"/>
            <rFont val="Tahoma"/>
            <family val="2"/>
          </rPr>
          <t>Andreia Suzin:</t>
        </r>
        <r>
          <rPr>
            <sz val="9"/>
            <rFont val="Tahoma"/>
            <family val="2"/>
          </rPr>
          <t xml:space="preserve">
Excedente color R$ 0,43
</t>
        </r>
      </text>
    </comment>
    <comment ref="C19" authorId="2">
      <text>
        <r>
          <rPr>
            <b/>
            <sz val="9"/>
            <rFont val="Tahoma"/>
            <family val="2"/>
          </rPr>
          <t>Andréia Suzin:</t>
        </r>
        <r>
          <rPr>
            <sz val="9"/>
            <rFont val="Tahoma"/>
            <family val="2"/>
          </rPr>
          <t xml:space="preserve">
Reajuste IGPB 11,09% Julho
</t>
        </r>
      </text>
    </comment>
  </commentList>
</comments>
</file>

<file path=xl/comments5.xml><?xml version="1.0" encoding="utf-8"?>
<comments xmlns="http://schemas.openxmlformats.org/spreadsheetml/2006/main">
  <authors>
    <author>Andreia Suzin</author>
    <author>Mylena de Paula</author>
  </authors>
  <commentList>
    <comment ref="B25" authorId="0">
      <text>
        <r>
          <rPr>
            <b/>
            <sz val="9"/>
            <rFont val="Tahoma"/>
            <family val="2"/>
          </rPr>
          <t>Andreia Suzin:</t>
        </r>
        <r>
          <rPr>
            <sz val="9"/>
            <rFont val="Tahoma"/>
            <family val="2"/>
          </rPr>
          <t xml:space="preserve">
52 - 05 duplo vínculo
Posição em 31/08/2017
</t>
        </r>
      </text>
    </comment>
    <comment ref="B23" authorId="1">
      <text>
        <r>
          <rPr>
            <b/>
            <sz val="9"/>
            <rFont val="Segoe UI"/>
            <family val="2"/>
          </rPr>
          <t>Mylena de Paula:</t>
        </r>
        <r>
          <rPr>
            <sz val="9"/>
            <rFont val="Segoe UI"/>
            <family val="2"/>
          </rPr>
          <t xml:space="preserve">
Saída de Roberto TI em 15/10
</t>
        </r>
      </text>
    </comment>
  </commentList>
</comments>
</file>

<file path=xl/sharedStrings.xml><?xml version="1.0" encoding="utf-8"?>
<sst xmlns="http://schemas.openxmlformats.org/spreadsheetml/2006/main" count="293" uniqueCount="147">
  <si>
    <t xml:space="preserve">1. </t>
  </si>
  <si>
    <t>Documentos a serem utilizados:</t>
  </si>
  <si>
    <t>2.</t>
  </si>
  <si>
    <t>3.</t>
  </si>
  <si>
    <t>4.</t>
  </si>
  <si>
    <t>Dados dos custos</t>
  </si>
  <si>
    <t>Cálculo do rateio</t>
  </si>
  <si>
    <t>5.</t>
  </si>
  <si>
    <t>Valor a ser repassado em Contrato de Gestão</t>
  </si>
  <si>
    <t>DEFINIÇÃO DE CRITÉRIOS</t>
  </si>
  <si>
    <t>Energia Elétrica</t>
  </si>
  <si>
    <t>Período de apuração do custo:</t>
  </si>
  <si>
    <t xml:space="preserve"> - Razão contábil do mês</t>
  </si>
  <si>
    <t>Total</t>
  </si>
  <si>
    <t>Total gastos do mês</t>
  </si>
  <si>
    <t>Item</t>
  </si>
  <si>
    <t xml:space="preserve">Valor </t>
  </si>
  <si>
    <t xml:space="preserve">Nº funcionários Ocepar </t>
  </si>
  <si>
    <t>R$ Sescoop</t>
  </si>
  <si>
    <t>Valor  a  ser  repassado   em  Contrato  de Gestão:</t>
  </si>
  <si>
    <t>Internet</t>
  </si>
  <si>
    <t>Vigilância</t>
  </si>
  <si>
    <t>Material de escritório</t>
  </si>
  <si>
    <t>Ocepar</t>
  </si>
  <si>
    <t>Sescoop</t>
  </si>
  <si>
    <t>Critérios utilizados para o ressarcimento dos custos :</t>
  </si>
  <si>
    <t xml:space="preserve"> - Cópias de Notas Fiscais/Recibo</t>
  </si>
  <si>
    <t>Energia elétrica</t>
  </si>
  <si>
    <t>Materiais de limpeza</t>
  </si>
  <si>
    <t>Telefone e fax</t>
  </si>
  <si>
    <t>Link - Internet</t>
  </si>
  <si>
    <t/>
  </si>
  <si>
    <t>Nº fones</t>
  </si>
  <si>
    <t>Total geral</t>
  </si>
  <si>
    <t>1. Documentos a serem utilizados:</t>
  </si>
  <si>
    <t xml:space="preserve"> - Cópias de Notas Fiscais/Fatura</t>
  </si>
  <si>
    <t>Mês</t>
  </si>
  <si>
    <t>Conferido</t>
  </si>
  <si>
    <t>Aprovado</t>
  </si>
  <si>
    <t>Dia:____/____/_____</t>
  </si>
  <si>
    <t>José Ronkoski</t>
  </si>
  <si>
    <t>Coord.Adm./Financ.</t>
  </si>
  <si>
    <t>Observação</t>
  </si>
  <si>
    <t>Ref.mês:</t>
  </si>
  <si>
    <t>Conta CTB</t>
  </si>
  <si>
    <t>Cantina</t>
  </si>
  <si>
    <t xml:space="preserve">Nº funcionários Sescoop </t>
  </si>
  <si>
    <t>Mat. Limpeza/Conserv</t>
  </si>
  <si>
    <t xml:space="preserve">Nº máquinas Sescoop </t>
  </si>
  <si>
    <t>JAN</t>
  </si>
  <si>
    <t>FEV</t>
  </si>
  <si>
    <t>MAR</t>
  </si>
  <si>
    <t>ABR</t>
  </si>
  <si>
    <t>JUN</t>
  </si>
  <si>
    <t>JUL</t>
  </si>
  <si>
    <t>AGO</t>
  </si>
  <si>
    <t>SET</t>
  </si>
  <si>
    <t>OUT</t>
  </si>
  <si>
    <t>NOV</t>
  </si>
  <si>
    <t>DEZ</t>
  </si>
  <si>
    <t>OCEPAR</t>
  </si>
  <si>
    <t>SESCOOP</t>
  </si>
  <si>
    <t>Critérios utilizados para o ressarcimento dos custos:</t>
  </si>
  <si>
    <t>1.</t>
  </si>
  <si>
    <t>Cópia do recibo bancário</t>
  </si>
  <si>
    <t>Cópia da primeira folha do Contrato</t>
  </si>
  <si>
    <t>Razáo contábil do mês</t>
  </si>
  <si>
    <t xml:space="preserve">4. </t>
  </si>
  <si>
    <t>Cáculo do rateio</t>
  </si>
  <si>
    <t xml:space="preserve">Total gastos do mês </t>
  </si>
  <si>
    <t>Valor a ser repassado em Contrato de Gestão:</t>
  </si>
  <si>
    <t>Cantina/Conservação</t>
  </si>
  <si>
    <t xml:space="preserve">Superintendente </t>
  </si>
  <si>
    <t>Aluguel do Imóvel - Cândido de Abreu 501</t>
  </si>
  <si>
    <t>Cândido de Abreu 501</t>
  </si>
  <si>
    <t>COPEL TELECOM</t>
  </si>
  <si>
    <t>MAI</t>
  </si>
  <si>
    <t>Rateio Sescoop</t>
  </si>
  <si>
    <t>Rateio confere laudo de avaliação da CVI</t>
  </si>
  <si>
    <t>SESCOOP/PR</t>
  </si>
  <si>
    <t>Rateio</t>
  </si>
  <si>
    <t>FRANQUIA</t>
  </si>
  <si>
    <t>EXCEDENTE</t>
  </si>
  <si>
    <t>Dados dos custos totais</t>
  </si>
  <si>
    <t>TOTAL</t>
  </si>
  <si>
    <t xml:space="preserve"> - Critério adotado é total dos gastos auferidos dividido pelo nº de  funcionários e estagiários de cada organização conforme acordado no contrato acessório de gestão:</t>
  </si>
  <si>
    <t>IPTU *(1)</t>
  </si>
  <si>
    <t>Contrato de gestão</t>
  </si>
  <si>
    <t xml:space="preserve">Instalações </t>
  </si>
  <si>
    <t xml:space="preserve"> </t>
  </si>
  <si>
    <t xml:space="preserve">Nº máquinas Ocepar </t>
  </si>
  <si>
    <t>3.1.2.01.02.002</t>
  </si>
  <si>
    <t>3.1.2.01.02.001</t>
  </si>
  <si>
    <t>3.1.2.01.02.004</t>
  </si>
  <si>
    <t>3.1.2.01.04.003</t>
  </si>
  <si>
    <t>3.1.2.03.04.008</t>
  </si>
  <si>
    <t>3.1.2.01.04.004</t>
  </si>
  <si>
    <t>3.1.2.01.03.002</t>
  </si>
  <si>
    <t>3.1.2.01.04.006</t>
  </si>
  <si>
    <t>3.1.2.01.03.003</t>
  </si>
  <si>
    <t>2. Valor a ser repassado em Contrato de Gestão:</t>
  </si>
  <si>
    <t>3200-1100 - Embratel</t>
  </si>
  <si>
    <t>Nº funcionários Fecoopar</t>
  </si>
  <si>
    <t>Rateio Ocepar e Fecoopar</t>
  </si>
  <si>
    <t>Nº máquinas Fecoopar</t>
  </si>
  <si>
    <t>R$ Ocepar e Fecoopar</t>
  </si>
  <si>
    <t>Sanepar</t>
  </si>
  <si>
    <t>Cópias e Impressões</t>
  </si>
  <si>
    <t>Critérios utilizados para o ressarcimento de custos com despesas de cópias e impressões:</t>
  </si>
  <si>
    <t>2. Critérios utilizados para o ressarcimento de custos:</t>
  </si>
  <si>
    <t>CANON IR 2525 (01)</t>
  </si>
  <si>
    <t>CANON IR 1025if (03)</t>
  </si>
  <si>
    <t xml:space="preserve">Okidata B 6500 (01) </t>
  </si>
  <si>
    <t>Konica BH C 284</t>
  </si>
  <si>
    <t>3.1.2.01.02.999</t>
  </si>
  <si>
    <t>Fecoopar</t>
  </si>
  <si>
    <t>Valor total locativo para o imóvel</t>
  </si>
  <si>
    <t xml:space="preserve"> - Cópias de Notas Fiscais</t>
  </si>
  <si>
    <t>FECOOPAR</t>
  </si>
  <si>
    <t>Despesas:</t>
  </si>
  <si>
    <t>Digital Doc / Anix Sistemas</t>
  </si>
  <si>
    <t>Sistemas de Gestão</t>
  </si>
  <si>
    <t xml:space="preserve">  Critério adotado é total dos gastos auferidos dividido pelo nº de  funcionários e estagiários de cada organização conforme acordado no contrato acessório de gestão:</t>
  </si>
  <si>
    <t>2. Faturas</t>
  </si>
  <si>
    <t>3. Cálculo do rateio</t>
  </si>
  <si>
    <t>4. Valor a ser repassado em Contrato de Gestão:</t>
  </si>
  <si>
    <t>Contrato de Gestão aprovado na 21ª Reunião Ordinária do Conselho de Administração no dia 07 de julho de 2014.</t>
  </si>
  <si>
    <t>TIM / VIVO celular</t>
  </si>
  <si>
    <t>Leonardo Boesche</t>
  </si>
  <si>
    <t>Vivo Telefônica</t>
  </si>
  <si>
    <t>NIC Domínio</t>
  </si>
  <si>
    <t>SAGE Sistemas</t>
  </si>
  <si>
    <t xml:space="preserve">230102004       </t>
  </si>
  <si>
    <t xml:space="preserve">31020102        </t>
  </si>
  <si>
    <t>Ocupação e Serviços Públicos</t>
  </si>
  <si>
    <t>Contrato de Gestão</t>
  </si>
  <si>
    <t xml:space="preserve">31020103        </t>
  </si>
  <si>
    <t>Despesas de Comunicação</t>
  </si>
  <si>
    <t xml:space="preserve">31020104        </t>
  </si>
  <si>
    <t>Material de Consumo</t>
  </si>
  <si>
    <t xml:space="preserve">31020304        </t>
  </si>
  <si>
    <t>Serviços Gerais</t>
  </si>
  <si>
    <t xml:space="preserve">31020403        </t>
  </si>
  <si>
    <t>Impostos Municipais</t>
  </si>
  <si>
    <t>Dezembro/2017</t>
  </si>
  <si>
    <t>Convenente: Sindicato e Organização das Cooperativas do Estado do PR - Ocepar</t>
  </si>
  <si>
    <t>Demonstrativo dos valores repassados - Contrato de Gestão   -   2017</t>
  </si>
</sst>
</file>

<file path=xl/styles.xml><?xml version="1.0" encoding="utf-8"?>
<styleSheet xmlns="http://schemas.openxmlformats.org/spreadsheetml/2006/main">
  <numFmts count="6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#,##0.00"/>
    <numFmt numFmtId="179" formatCode="&quot;R$&quot;#,##0.00;[Red]&quot;R$&quot;#,##0.00"/>
    <numFmt numFmtId="180" formatCode="mmm/yyyy"/>
    <numFmt numFmtId="181" formatCode="mmm\-yy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%"/>
    <numFmt numFmtId="187" formatCode="0.0"/>
    <numFmt numFmtId="188" formatCode="0.000000"/>
    <numFmt numFmtId="189" formatCode="0.0000000"/>
    <numFmt numFmtId="190" formatCode="0.00000000"/>
    <numFmt numFmtId="191" formatCode="0.00000"/>
    <numFmt numFmtId="192" formatCode="0.0000"/>
    <numFmt numFmtId="193" formatCode="0.000"/>
    <numFmt numFmtId="194" formatCode="#,##0.0_);\(#,##0.0\)"/>
    <numFmt numFmtId="195" formatCode="0.000000000"/>
    <numFmt numFmtId="196" formatCode="#,##0.0"/>
    <numFmt numFmtId="197" formatCode="#,##0.000"/>
    <numFmt numFmtId="198" formatCode="d/m"/>
    <numFmt numFmtId="199" formatCode="0_);\(0\)"/>
    <numFmt numFmtId="200" formatCode="[$-416]dddd\,\ d&quot; de &quot;mmmm&quot; de &quot;yyyy"/>
    <numFmt numFmtId="201" formatCode="[$-416]mmmm\-yy;@"/>
    <numFmt numFmtId="202" formatCode="#,##0.0000"/>
    <numFmt numFmtId="203" formatCode="#,##0.00_ ;\-#,##0.00\ "/>
    <numFmt numFmtId="204" formatCode="&quot;R$&quot;\ #,##0.00"/>
    <numFmt numFmtId="205" formatCode="00000"/>
    <numFmt numFmtId="206" formatCode="#,##0.0;\-#,##0.0"/>
    <numFmt numFmtId="207" formatCode="#,##0.000;\-#,##0.000"/>
    <numFmt numFmtId="208" formatCode="#,##0.0000;\-#,##0.0000"/>
    <numFmt numFmtId="209" formatCode="#,##0.00000;\-#,##0.00000"/>
    <numFmt numFmtId="210" formatCode="#,##0.000_ ;\-#,##0.000\ "/>
    <numFmt numFmtId="211" formatCode="_-[$R$-416]\ * #,##0.00_-;\-[$R$-416]\ * #,##0.00_-;_-[$R$-416]\ * &quot;-&quot;??_-;_-@_-"/>
    <numFmt numFmtId="212" formatCode="0.000%"/>
    <numFmt numFmtId="213" formatCode="0.0000%"/>
    <numFmt numFmtId="214" formatCode="&quot;Sim&quot;;&quot;Sim&quot;;&quot;Não&quot;"/>
    <numFmt numFmtId="215" formatCode="&quot;Verdadeiro&quot;;&quot;Verdadeiro&quot;;&quot;Falso&quot;"/>
    <numFmt numFmtId="216" formatCode="&quot;Ativado&quot;;&quot;Ativado&quot;;&quot;Desativado&quot;"/>
    <numFmt numFmtId="217" formatCode="[$€-2]\ #,##0.00_);[Red]\([$€-2]\ #,##0.00\)"/>
  </numFmts>
  <fonts count="64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Arial"/>
      <family val="2"/>
    </font>
    <font>
      <b/>
      <sz val="10"/>
      <name val="Fixedsys"/>
      <family val="3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Trebuchet MS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9"/>
      <name val="Arial Narrow"/>
      <family val="2"/>
    </font>
    <font>
      <sz val="9"/>
      <name val="Century Gothic"/>
      <family val="2"/>
    </font>
    <font>
      <sz val="9"/>
      <name val="Trebuchet MS"/>
      <family val="2"/>
    </font>
    <font>
      <sz val="9"/>
      <name val="Arial"/>
      <family val="2"/>
    </font>
    <font>
      <b/>
      <sz val="9"/>
      <name val="Fixedsys"/>
      <family val="3"/>
    </font>
    <font>
      <b/>
      <sz val="9"/>
      <name val="Century Gothic"/>
      <family val="2"/>
    </font>
    <font>
      <sz val="9"/>
      <color indexed="10"/>
      <name val="Century Gothic"/>
      <family val="2"/>
    </font>
    <font>
      <b/>
      <sz val="12"/>
      <name val="Trebuchet MS"/>
      <family val="2"/>
    </font>
    <font>
      <sz val="9"/>
      <name val="Tahoma"/>
      <family val="2"/>
    </font>
    <font>
      <b/>
      <sz val="9"/>
      <name val="Tahoma"/>
      <family val="2"/>
    </font>
    <font>
      <i/>
      <sz val="12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0" borderId="2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45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1" borderId="4" applyNumberFormat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10" xfId="63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 vertical="justify"/>
    </xf>
    <xf numFmtId="0" fontId="2" fillId="0" borderId="10" xfId="0" applyFont="1" applyBorder="1" applyAlignment="1">
      <alignment/>
    </xf>
    <xf numFmtId="43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 textRotation="33"/>
    </xf>
    <xf numFmtId="43" fontId="1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justify" vertical="top"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2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3" fontId="0" fillId="0" borderId="0" xfId="63" applyFont="1" applyAlignment="1">
      <alignment/>
    </xf>
    <xf numFmtId="7" fontId="6" fillId="0" borderId="0" xfId="0" applyNumberFormat="1" applyFont="1" applyAlignment="1">
      <alignment/>
    </xf>
    <xf numFmtId="44" fontId="6" fillId="0" borderId="0" xfId="45" applyFont="1" applyAlignment="1">
      <alignment/>
    </xf>
    <xf numFmtId="0" fontId="3" fillId="0" borderId="0" xfId="0" applyFont="1" applyAlignment="1">
      <alignment/>
    </xf>
    <xf numFmtId="43" fontId="0" fillId="0" borderId="10" xfId="0" applyNumberFormat="1" applyBorder="1" applyAlignment="1">
      <alignment/>
    </xf>
    <xf numFmtId="17" fontId="3" fillId="0" borderId="0" xfId="0" applyNumberFormat="1" applyFont="1" applyAlignment="1">
      <alignment/>
    </xf>
    <xf numFmtId="0" fontId="0" fillId="0" borderId="21" xfId="0" applyBorder="1" applyAlignment="1">
      <alignment/>
    </xf>
    <xf numFmtId="0" fontId="13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1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textRotation="33"/>
    </xf>
    <xf numFmtId="0" fontId="1" fillId="33" borderId="11" xfId="63" applyNumberFormat="1" applyFont="1" applyFill="1" applyBorder="1" applyAlignment="1">
      <alignment horizontal="left"/>
    </xf>
    <xf numFmtId="43" fontId="1" fillId="33" borderId="10" xfId="63" applyFont="1" applyFill="1" applyBorder="1" applyAlignment="1">
      <alignment/>
    </xf>
    <xf numFmtId="4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0" xfId="63" applyNumberFormat="1" applyFont="1" applyFill="1" applyBorder="1" applyAlignment="1">
      <alignment horizontal="left" vertical="justify"/>
    </xf>
    <xf numFmtId="0" fontId="1" fillId="33" borderId="0" xfId="0" applyFont="1" applyFill="1" applyAlignment="1">
      <alignment horizontal="left" vertical="justify"/>
    </xf>
    <xf numFmtId="0" fontId="1" fillId="33" borderId="0" xfId="0" applyFont="1" applyFill="1" applyAlignment="1">
      <alignment horizontal="center" vertical="justify"/>
    </xf>
    <xf numFmtId="0" fontId="1" fillId="33" borderId="10" xfId="0" applyFont="1" applyFill="1" applyBorder="1" applyAlignment="1">
      <alignment/>
    </xf>
    <xf numFmtId="7" fontId="6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3" fontId="1" fillId="33" borderId="0" xfId="0" applyNumberFormat="1" applyFont="1" applyFill="1" applyAlignment="1">
      <alignment/>
    </xf>
    <xf numFmtId="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10" xfId="63" applyNumberFormat="1" applyFont="1" applyBorder="1" applyAlignment="1">
      <alignment/>
    </xf>
    <xf numFmtId="43" fontId="0" fillId="33" borderId="10" xfId="63" applyFont="1" applyFill="1" applyBorder="1" applyAlignment="1">
      <alignment/>
    </xf>
    <xf numFmtId="43" fontId="0" fillId="33" borderId="10" xfId="63" applyFont="1" applyFill="1" applyBorder="1" applyAlignment="1">
      <alignment horizontal="center"/>
    </xf>
    <xf numFmtId="43" fontId="0" fillId="0" borderId="10" xfId="63" applyFont="1" applyBorder="1" applyAlignment="1">
      <alignment/>
    </xf>
    <xf numFmtId="43" fontId="15" fillId="0" borderId="10" xfId="63" applyFont="1" applyBorder="1" applyAlignment="1">
      <alignment horizontal="right"/>
    </xf>
    <xf numFmtId="43" fontId="16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left" vertical="justify"/>
    </xf>
    <xf numFmtId="14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0" fontId="17" fillId="0" borderId="2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2" xfId="0" applyFont="1" applyBorder="1" applyAlignment="1">
      <alignment/>
    </xf>
    <xf numFmtId="17" fontId="19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39" fontId="15" fillId="0" borderId="10" xfId="63" applyNumberFormat="1" applyFont="1" applyBorder="1" applyAlignment="1">
      <alignment horizontal="right"/>
    </xf>
    <xf numFmtId="39" fontId="10" fillId="0" borderId="10" xfId="0" applyNumberFormat="1" applyFont="1" applyBorder="1" applyAlignment="1">
      <alignment horizontal="right"/>
    </xf>
    <xf numFmtId="2" fontId="1" fillId="33" borderId="0" xfId="0" applyNumberFormat="1" applyFont="1" applyFill="1" applyAlignment="1">
      <alignment/>
    </xf>
    <xf numFmtId="0" fontId="0" fillId="0" borderId="21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2" xfId="0" applyBorder="1" applyAlignment="1">
      <alignment horizontal="right"/>
    </xf>
    <xf numFmtId="17" fontId="19" fillId="0" borderId="10" xfId="0" applyNumberFormat="1" applyFont="1" applyBorder="1" applyAlignment="1">
      <alignment horizontal="right"/>
    </xf>
    <xf numFmtId="17" fontId="0" fillId="0" borderId="0" xfId="0" applyNumberFormat="1" applyAlignment="1">
      <alignment/>
    </xf>
    <xf numFmtId="17" fontId="1" fillId="0" borderId="0" xfId="0" applyNumberFormat="1" applyFont="1" applyAlignment="1">
      <alignment horizontal="left" vertical="justify"/>
    </xf>
    <xf numFmtId="17" fontId="0" fillId="0" borderId="0" xfId="0" applyNumberFormat="1" applyBorder="1" applyAlignment="1">
      <alignment/>
    </xf>
    <xf numFmtId="17" fontId="1" fillId="0" borderId="0" xfId="0" applyNumberFormat="1" applyFont="1" applyAlignment="1">
      <alignment/>
    </xf>
    <xf numFmtId="17" fontId="1" fillId="33" borderId="0" xfId="0" applyNumberFormat="1" applyFont="1" applyFill="1" applyAlignment="1">
      <alignment/>
    </xf>
    <xf numFmtId="17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7" fontId="6" fillId="0" borderId="0" xfId="0" applyNumberFormat="1" applyFont="1" applyAlignment="1">
      <alignment/>
    </xf>
    <xf numFmtId="43" fontId="1" fillId="0" borderId="0" xfId="63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14" fontId="1" fillId="0" borderId="0" xfId="63" applyNumberFormat="1" applyFont="1" applyBorder="1" applyAlignment="1">
      <alignment horizontal="left" vertical="justify"/>
    </xf>
    <xf numFmtId="4" fontId="1" fillId="0" borderId="0" xfId="0" applyNumberFormat="1" applyFont="1" applyBorder="1" applyAlignment="1">
      <alignment horizontal="center" vertical="justify"/>
    </xf>
    <xf numFmtId="4" fontId="11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44" fontId="1" fillId="0" borderId="10" xfId="45" applyFont="1" applyBorder="1" applyAlignment="1">
      <alignment/>
    </xf>
    <xf numFmtId="4" fontId="1" fillId="0" borderId="0" xfId="63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4" fontId="1" fillId="0" borderId="0" xfId="0" applyNumberFormat="1" applyFont="1" applyAlignment="1">
      <alignment/>
    </xf>
    <xf numFmtId="44" fontId="1" fillId="0" borderId="10" xfId="45" applyFont="1" applyBorder="1" applyAlignment="1">
      <alignment/>
    </xf>
    <xf numFmtId="44" fontId="1" fillId="0" borderId="0" xfId="45" applyFont="1" applyAlignment="1">
      <alignment/>
    </xf>
    <xf numFmtId="4" fontId="6" fillId="0" borderId="0" xfId="63" applyNumberFormat="1" applyFont="1" applyBorder="1" applyAlignment="1">
      <alignment horizontal="center"/>
    </xf>
    <xf numFmtId="44" fontId="6" fillId="0" borderId="17" xfId="45" applyFont="1" applyBorder="1" applyAlignment="1">
      <alignment horizontal="center"/>
    </xf>
    <xf numFmtId="44" fontId="6" fillId="0" borderId="10" xfId="45" applyFont="1" applyBorder="1" applyAlignment="1">
      <alignment/>
    </xf>
    <xf numFmtId="44" fontId="1" fillId="0" borderId="17" xfId="45" applyFont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199" fontId="21" fillId="0" borderId="0" xfId="0" applyNumberFormat="1" applyFont="1" applyBorder="1" applyAlignment="1">
      <alignment/>
    </xf>
    <xf numFmtId="0" fontId="0" fillId="0" borderId="0" xfId="0" applyAlignment="1" quotePrefix="1">
      <alignment/>
    </xf>
    <xf numFmtId="17" fontId="1" fillId="33" borderId="11" xfId="0" applyNumberFormat="1" applyFont="1" applyFill="1" applyBorder="1" applyAlignment="1">
      <alignment/>
    </xf>
    <xf numFmtId="14" fontId="1" fillId="33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3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0" fontId="3" fillId="0" borderId="0" xfId="0" applyNumberFormat="1" applyFont="1" applyAlignment="1">
      <alignment horizontal="left"/>
    </xf>
    <xf numFmtId="4" fontId="0" fillId="0" borderId="10" xfId="0" applyNumberFormat="1" applyFont="1" applyBorder="1" applyAlignment="1">
      <alignment/>
    </xf>
    <xf numFmtId="170" fontId="6" fillId="0" borderId="17" xfId="45" applyNumberFormat="1" applyFont="1" applyBorder="1" applyAlignment="1">
      <alignment horizontal="center"/>
    </xf>
    <xf numFmtId="170" fontId="1" fillId="0" borderId="10" xfId="45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97" fontId="1" fillId="0" borderId="0" xfId="0" applyNumberFormat="1" applyFont="1" applyAlignment="1">
      <alignment/>
    </xf>
    <xf numFmtId="203" fontId="0" fillId="0" borderId="0" xfId="0" applyNumberFormat="1" applyAlignment="1">
      <alignment horizontal="right"/>
    </xf>
    <xf numFmtId="4" fontId="0" fillId="0" borderId="0" xfId="0" applyNumberFormat="1" applyFont="1" applyAlignment="1">
      <alignment/>
    </xf>
    <xf numFmtId="44" fontId="3" fillId="0" borderId="0" xfId="45" applyFont="1" applyAlignment="1">
      <alignment/>
    </xf>
    <xf numFmtId="0" fontId="0" fillId="34" borderId="22" xfId="0" applyFill="1" applyBorder="1" applyAlignment="1">
      <alignment/>
    </xf>
    <xf numFmtId="39" fontId="15" fillId="34" borderId="10" xfId="63" applyNumberFormat="1" applyFont="1" applyFill="1" applyBorder="1" applyAlignment="1">
      <alignment horizontal="right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1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3" fontId="0" fillId="0" borderId="0" xfId="0" applyNumberFormat="1" applyBorder="1" applyAlignment="1">
      <alignment/>
    </xf>
    <xf numFmtId="0" fontId="0" fillId="33" borderId="0" xfId="0" applyFill="1" applyBorder="1" applyAlignment="1">
      <alignment vertical="top"/>
    </xf>
    <xf numFmtId="0" fontId="3" fillId="0" borderId="0" xfId="0" applyFont="1" applyBorder="1" applyAlignment="1">
      <alignment horizontal="center"/>
    </xf>
    <xf numFmtId="43" fontId="0" fillId="0" borderId="0" xfId="63" applyFont="1" applyBorder="1" applyAlignment="1">
      <alignment/>
    </xf>
    <xf numFmtId="43" fontId="0" fillId="0" borderId="0" xfId="0" applyNumberFormat="1" applyAlignment="1">
      <alignment horizontal="right"/>
    </xf>
    <xf numFmtId="203" fontId="0" fillId="0" borderId="0" xfId="0" applyNumberFormat="1" applyAlignment="1">
      <alignment/>
    </xf>
    <xf numFmtId="0" fontId="1" fillId="34" borderId="0" xfId="0" applyFont="1" applyFill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3" fontId="3" fillId="0" borderId="0" xfId="63" applyFont="1" applyBorder="1" applyAlignment="1">
      <alignment/>
    </xf>
    <xf numFmtId="2" fontId="0" fillId="0" borderId="0" xfId="0" applyNumberFormat="1" applyAlignment="1">
      <alignment/>
    </xf>
    <xf numFmtId="171" fontId="1" fillId="33" borderId="0" xfId="0" applyNumberFormat="1" applyFont="1" applyFill="1" applyAlignment="1">
      <alignment/>
    </xf>
    <xf numFmtId="192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208" fontId="15" fillId="0" borderId="0" xfId="63" applyNumberFormat="1" applyFont="1" applyBorder="1" applyAlignment="1">
      <alignment horizontal="right"/>
    </xf>
    <xf numFmtId="0" fontId="1" fillId="33" borderId="0" xfId="0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14" fontId="0" fillId="0" borderId="0" xfId="0" applyNumberFormat="1" applyBorder="1" applyAlignment="1">
      <alignment/>
    </xf>
    <xf numFmtId="43" fontId="1" fillId="33" borderId="10" xfId="63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43" fontId="2" fillId="0" borderId="0" xfId="63" applyFont="1" applyBorder="1" applyAlignment="1">
      <alignment horizontal="center"/>
    </xf>
    <xf numFmtId="209" fontId="15" fillId="0" borderId="0" xfId="63" applyNumberFormat="1" applyFont="1" applyBorder="1" applyAlignment="1">
      <alignment horizontal="right"/>
    </xf>
    <xf numFmtId="209" fontId="0" fillId="0" borderId="0" xfId="0" applyNumberFormat="1" applyAlignment="1">
      <alignment/>
    </xf>
    <xf numFmtId="0" fontId="1" fillId="34" borderId="0" xfId="0" applyFont="1" applyFill="1" applyAlignment="1">
      <alignment/>
    </xf>
    <xf numFmtId="0" fontId="1" fillId="34" borderId="0" xfId="45" applyNumberFormat="1" applyFont="1" applyFill="1" applyAlignment="1">
      <alignment/>
    </xf>
    <xf numFmtId="171" fontId="1" fillId="34" borderId="0" xfId="0" applyNumberFormat="1" applyFont="1" applyFill="1" applyAlignment="1">
      <alignment/>
    </xf>
    <xf numFmtId="0" fontId="1" fillId="34" borderId="0" xfId="0" applyFont="1" applyFill="1" applyAlignment="1">
      <alignment horizontal="center" vertical="justify"/>
    </xf>
    <xf numFmtId="171" fontId="1" fillId="34" borderId="0" xfId="0" applyNumberFormat="1" applyFont="1" applyFill="1" applyAlignment="1">
      <alignment horizontal="center" vertical="justify"/>
    </xf>
    <xf numFmtId="0" fontId="2" fillId="33" borderId="11" xfId="0" applyFont="1" applyFill="1" applyBorder="1" applyAlignment="1">
      <alignment horizontal="center" vertical="center"/>
    </xf>
    <xf numFmtId="17" fontId="2" fillId="33" borderId="10" xfId="0" applyNumberFormat="1" applyFont="1" applyFill="1" applyBorder="1" applyAlignment="1">
      <alignment horizontal="center" vertical="center"/>
    </xf>
    <xf numFmtId="17" fontId="2" fillId="33" borderId="18" xfId="0" applyNumberFormat="1" applyFont="1" applyFill="1" applyBorder="1" applyAlignment="1">
      <alignment horizontal="center" vertical="center" wrapText="1"/>
    </xf>
    <xf numFmtId="43" fontId="1" fillId="0" borderId="10" xfId="63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wrapText="1"/>
    </xf>
    <xf numFmtId="4" fontId="0" fillId="0" borderId="0" xfId="0" applyNumberFormat="1" applyFont="1" applyAlignment="1">
      <alignment horizontal="left" wrapText="1"/>
    </xf>
    <xf numFmtId="44" fontId="1" fillId="34" borderId="10" xfId="45" applyFont="1" applyFill="1" applyBorder="1" applyAlignment="1">
      <alignment/>
    </xf>
    <xf numFmtId="43" fontId="1" fillId="0" borderId="10" xfId="63" applyFont="1" applyBorder="1" applyAlignment="1">
      <alignment/>
    </xf>
    <xf numFmtId="44" fontId="1" fillId="34" borderId="10" xfId="45" applyFont="1" applyFill="1" applyBorder="1" applyAlignment="1">
      <alignment/>
    </xf>
    <xf numFmtId="211" fontId="1" fillId="35" borderId="10" xfId="45" applyNumberFormat="1" applyFont="1" applyFill="1" applyBorder="1" applyAlignment="1">
      <alignment/>
    </xf>
    <xf numFmtId="43" fontId="1" fillId="0" borderId="0" xfId="63" applyFont="1" applyAlignment="1">
      <alignment/>
    </xf>
    <xf numFmtId="43" fontId="1" fillId="33" borderId="10" xfId="63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211" fontId="3" fillId="0" borderId="10" xfId="0" applyNumberFormat="1" applyFont="1" applyBorder="1" applyAlignment="1">
      <alignment/>
    </xf>
    <xf numFmtId="10" fontId="1" fillId="0" borderId="10" xfId="5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9" fontId="1" fillId="0" borderId="10" xfId="50" applyFont="1" applyBorder="1" applyAlignment="1">
      <alignment horizontal="center"/>
    </xf>
    <xf numFmtId="4" fontId="0" fillId="0" borderId="0" xfId="0" applyNumberFormat="1" applyFont="1" applyAlignment="1">
      <alignment wrapText="1"/>
    </xf>
    <xf numFmtId="0" fontId="1" fillId="0" borderId="0" xfId="0" applyFont="1" applyAlignment="1">
      <alignment horizontal="right"/>
    </xf>
    <xf numFmtId="180" fontId="6" fillId="0" borderId="0" xfId="0" applyNumberFormat="1" applyFont="1" applyAlignment="1">
      <alignment horizontal="left"/>
    </xf>
    <xf numFmtId="4" fontId="1" fillId="0" borderId="0" xfId="0" applyNumberFormat="1" applyFont="1" applyAlignment="1">
      <alignment wrapText="1"/>
    </xf>
    <xf numFmtId="43" fontId="1" fillId="33" borderId="10" xfId="63" applyFont="1" applyFill="1" applyBorder="1" applyAlignment="1">
      <alignment horizontal="center"/>
    </xf>
    <xf numFmtId="0" fontId="1" fillId="33" borderId="0" xfId="0" applyFont="1" applyFill="1" applyBorder="1" applyAlignment="1">
      <alignment wrapText="1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207" fontId="15" fillId="0" borderId="0" xfId="63" applyNumberFormat="1" applyFont="1" applyBorder="1" applyAlignment="1">
      <alignment horizontal="right"/>
    </xf>
    <xf numFmtId="39" fontId="20" fillId="34" borderId="10" xfId="63" applyNumberFormat="1" applyFont="1" applyFill="1" applyBorder="1" applyAlignment="1">
      <alignment horizontal="right"/>
    </xf>
    <xf numFmtId="43" fontId="15" fillId="34" borderId="10" xfId="63" applyFont="1" applyFill="1" applyBorder="1" applyAlignment="1">
      <alignment horizontal="center"/>
    </xf>
    <xf numFmtId="43" fontId="15" fillId="34" borderId="10" xfId="63" applyFont="1" applyFill="1" applyBorder="1" applyAlignment="1">
      <alignment horizontal="right"/>
    </xf>
    <xf numFmtId="17" fontId="19" fillId="34" borderId="10" xfId="0" applyNumberFormat="1" applyFont="1" applyFill="1" applyBorder="1" applyAlignment="1">
      <alignment horizontal="center"/>
    </xf>
    <xf numFmtId="39" fontId="10" fillId="34" borderId="10" xfId="0" applyNumberFormat="1" applyFont="1" applyFill="1" applyBorder="1" applyAlignment="1">
      <alignment horizontal="right"/>
    </xf>
    <xf numFmtId="193" fontId="0" fillId="0" borderId="0" xfId="0" applyNumberFormat="1" applyAlignment="1">
      <alignment/>
    </xf>
    <xf numFmtId="0" fontId="45" fillId="0" borderId="0" xfId="48" applyProtection="1">
      <alignment/>
      <protection locked="0"/>
    </xf>
    <xf numFmtId="0" fontId="15" fillId="34" borderId="10" xfId="0" applyFont="1" applyFill="1" applyBorder="1" applyAlignment="1">
      <alignment/>
    </xf>
    <xf numFmtId="0" fontId="19" fillId="36" borderId="10" xfId="0" applyFont="1" applyFill="1" applyBorder="1" applyAlignment="1">
      <alignment horizontal="center"/>
    </xf>
    <xf numFmtId="17" fontId="19" fillId="36" borderId="10" xfId="0" applyNumberFormat="1" applyFont="1" applyFill="1" applyBorder="1" applyAlignment="1">
      <alignment horizontal="center"/>
    </xf>
    <xf numFmtId="17" fontId="10" fillId="36" borderId="10" xfId="0" applyNumberFormat="1" applyFont="1" applyFill="1" applyBorder="1" applyAlignment="1">
      <alignment/>
    </xf>
    <xf numFmtId="39" fontId="10" fillId="36" borderId="10" xfId="0" applyNumberFormat="1" applyFont="1" applyFill="1" applyBorder="1" applyAlignment="1">
      <alignment horizontal="right"/>
    </xf>
    <xf numFmtId="43" fontId="10" fillId="36" borderId="10" xfId="0" applyNumberFormat="1" applyFont="1" applyFill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17" fontId="0" fillId="0" borderId="11" xfId="0" applyNumberFormat="1" applyFont="1" applyBorder="1" applyAlignment="1">
      <alignment horizontal="left"/>
    </xf>
    <xf numFmtId="17" fontId="0" fillId="0" borderId="24" xfId="0" applyNumberFormat="1" applyBorder="1" applyAlignment="1">
      <alignment horizontal="left"/>
    </xf>
    <xf numFmtId="0" fontId="8" fillId="0" borderId="13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4" fontId="0" fillId="0" borderId="11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17" fontId="1" fillId="33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" fontId="0" fillId="33" borderId="17" xfId="0" applyNumberFormat="1" applyFill="1" applyBorder="1" applyAlignment="1">
      <alignment horizontal="center"/>
    </xf>
    <xf numFmtId="4" fontId="0" fillId="33" borderId="19" xfId="0" applyNumberFormat="1" applyFill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0" fillId="33" borderId="2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4" fontId="0" fillId="33" borderId="15" xfId="0" applyNumberFormat="1" applyFill="1" applyBorder="1" applyAlignment="1">
      <alignment horizontal="center"/>
    </xf>
    <xf numFmtId="4" fontId="0" fillId="33" borderId="16" xfId="0" applyNumberFormat="1" applyFill="1" applyBorder="1" applyAlignment="1">
      <alignment horizontal="center"/>
    </xf>
    <xf numFmtId="0" fontId="8" fillId="0" borderId="13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4" fontId="0" fillId="0" borderId="13" xfId="0" applyNumberFormat="1" applyBorder="1" applyAlignment="1">
      <alignment horizontal="left"/>
    </xf>
    <xf numFmtId="4" fontId="0" fillId="0" borderId="14" xfId="0" applyNumberFormat="1" applyBorder="1" applyAlignment="1">
      <alignment horizontal="left"/>
    </xf>
    <xf numFmtId="4" fontId="0" fillId="0" borderId="11" xfId="0" applyNumberFormat="1" applyFon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33" borderId="13" xfId="0" applyNumberFormat="1" applyFill="1" applyBorder="1" applyAlignment="1">
      <alignment horizontal="center"/>
    </xf>
    <xf numFmtId="4" fontId="0" fillId="33" borderId="14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left" wrapText="1"/>
    </xf>
    <xf numFmtId="0" fontId="8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4" fillId="0" borderId="11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3" fontId="1" fillId="33" borderId="11" xfId="63" applyFont="1" applyFill="1" applyBorder="1" applyAlignment="1">
      <alignment horizontal="center" vertical="center" wrapText="1"/>
    </xf>
    <xf numFmtId="43" fontId="1" fillId="33" borderId="18" xfId="63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left" wrapText="1"/>
    </xf>
    <xf numFmtId="4" fontId="1" fillId="0" borderId="10" xfId="0" applyNumberFormat="1" applyFont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44" fontId="0" fillId="0" borderId="0" xfId="45" applyFont="1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Vinculada" xfId="35"/>
    <cellStyle name="Ênfase1" xfId="36"/>
    <cellStyle name="Ênfase2" xfId="37"/>
    <cellStyle name="Ênfase3" xfId="38"/>
    <cellStyle name="Ênfase4" xfId="39"/>
    <cellStyle name="Ênfase5" xfId="40"/>
    <cellStyle name="Ênfase6" xfId="41"/>
    <cellStyle name="Entrada" xfId="42"/>
    <cellStyle name="Hyperlink" xfId="43"/>
    <cellStyle name="Followed Hyperlink" xfId="44"/>
    <cellStyle name="Currency" xfId="45"/>
    <cellStyle name="Currency [0]" xfId="46"/>
    <cellStyle name="Neutra" xfId="47"/>
    <cellStyle name="Normal 2" xfId="48"/>
    <cellStyle name="Observação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Verificar Célula" xfId="62"/>
    <cellStyle name="Comma" xfId="63"/>
    <cellStyle name="Vírgula 2" xfId="64"/>
    <cellStyle name="Vírgula 2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904875</xdr:colOff>
      <xdr:row>0</xdr:row>
      <xdr:rowOff>0</xdr:rowOff>
    </xdr:from>
    <xdr:to>
      <xdr:col>4</xdr:col>
      <xdr:colOff>1123950</xdr:colOff>
      <xdr:row>6</xdr:row>
      <xdr:rowOff>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0"/>
          <a:ext cx="1409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0</xdr:row>
      <xdr:rowOff>0</xdr:rowOff>
    </xdr:from>
    <xdr:to>
      <xdr:col>5</xdr:col>
      <xdr:colOff>9525</xdr:colOff>
      <xdr:row>5</xdr:row>
      <xdr:rowOff>76200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0"/>
          <a:ext cx="1476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0</xdr:rowOff>
    </xdr:from>
    <xdr:to>
      <xdr:col>4</xdr:col>
      <xdr:colOff>1066800</xdr:colOff>
      <xdr:row>5</xdr:row>
      <xdr:rowOff>76200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476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0</xdr:row>
      <xdr:rowOff>0</xdr:rowOff>
    </xdr:from>
    <xdr:to>
      <xdr:col>4</xdr:col>
      <xdr:colOff>1076325</xdr:colOff>
      <xdr:row>5</xdr:row>
      <xdr:rowOff>76200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476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0</xdr:row>
      <xdr:rowOff>0</xdr:rowOff>
    </xdr:from>
    <xdr:to>
      <xdr:col>5</xdr:col>
      <xdr:colOff>419100</xdr:colOff>
      <xdr:row>6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0"/>
          <a:ext cx="1457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28575</xdr:rowOff>
    </xdr:from>
    <xdr:to>
      <xdr:col>4</xdr:col>
      <xdr:colOff>1609725</xdr:colOff>
      <xdr:row>6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8575"/>
          <a:ext cx="1476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0</xdr:row>
      <xdr:rowOff>104775</xdr:rowOff>
    </xdr:from>
    <xdr:to>
      <xdr:col>14</xdr:col>
      <xdr:colOff>19050</xdr:colOff>
      <xdr:row>5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104775"/>
          <a:ext cx="1733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6"/>
  <sheetViews>
    <sheetView zoomScalePageLayoutView="0" workbookViewId="0" topLeftCell="A13">
      <selection activeCell="C24" sqref="C24"/>
    </sheetView>
  </sheetViews>
  <sheetFormatPr defaultColWidth="8.8515625" defaultRowHeight="12.75"/>
  <cols>
    <col min="1" max="1" width="5.8515625" style="0" customWidth="1"/>
    <col min="2" max="2" width="28.7109375" style="0" customWidth="1"/>
    <col min="3" max="3" width="14.421875" style="46" customWidth="1"/>
    <col min="4" max="5" width="17.8515625" style="46" customWidth="1"/>
    <col min="6" max="13" width="8.8515625" style="0" customWidth="1"/>
    <col min="14" max="14" width="10.28125" style="0" customWidth="1"/>
    <col min="15" max="15" width="9.28125" style="0" customWidth="1"/>
    <col min="16" max="16" width="11.28125" style="0" customWidth="1"/>
  </cols>
  <sheetData>
    <row r="1" ht="12.75"/>
    <row r="2" ht="12.75">
      <c r="A2" t="s">
        <v>9</v>
      </c>
    </row>
    <row r="3" ht="12.75"/>
    <row r="4" ht="12.75"/>
    <row r="5" ht="12.75">
      <c r="A5" t="s">
        <v>73</v>
      </c>
    </row>
    <row r="6" ht="12.75"/>
    <row r="7" ht="12.75">
      <c r="A7" t="s">
        <v>62</v>
      </c>
    </row>
    <row r="8" spans="1:16" ht="12.75">
      <c r="A8" s="38" t="s">
        <v>63</v>
      </c>
      <c r="B8" t="s">
        <v>1</v>
      </c>
      <c r="P8" s="46"/>
    </row>
    <row r="9" spans="1:16" ht="12.75">
      <c r="A9" s="38"/>
      <c r="B9" t="s">
        <v>64</v>
      </c>
      <c r="P9" s="46"/>
    </row>
    <row r="10" spans="1:16" ht="12.75">
      <c r="A10" s="38"/>
      <c r="B10" t="s">
        <v>65</v>
      </c>
      <c r="P10" s="46"/>
    </row>
    <row r="11" spans="1:16" ht="12.75">
      <c r="A11" s="38"/>
      <c r="B11" t="s">
        <v>66</v>
      </c>
      <c r="F11" s="66"/>
      <c r="P11" s="46"/>
    </row>
    <row r="12" spans="1:16" ht="12.75">
      <c r="A12" s="38"/>
      <c r="F12" s="66"/>
      <c r="P12" s="46"/>
    </row>
    <row r="13" spans="1:16" ht="12.75">
      <c r="A13" s="38"/>
      <c r="C13"/>
      <c r="F13" s="66"/>
      <c r="P13" s="46"/>
    </row>
    <row r="14" spans="1:16" ht="12.75">
      <c r="A14" s="38" t="s">
        <v>2</v>
      </c>
      <c r="B14" t="s">
        <v>5</v>
      </c>
      <c r="C14"/>
      <c r="F14" s="66"/>
      <c r="P14" s="46"/>
    </row>
    <row r="15" spans="1:16" ht="12.75">
      <c r="A15" s="38"/>
      <c r="B15" s="15" t="s">
        <v>15</v>
      </c>
      <c r="C15" s="95" t="s">
        <v>23</v>
      </c>
      <c r="D15" s="162" t="s">
        <v>115</v>
      </c>
      <c r="E15" s="95" t="s">
        <v>24</v>
      </c>
      <c r="F15" s="66"/>
      <c r="P15" s="46"/>
    </row>
    <row r="16" spans="1:16" ht="12.75">
      <c r="A16" s="38"/>
      <c r="B16" s="15" t="s">
        <v>74</v>
      </c>
      <c r="C16" s="96">
        <v>15615</v>
      </c>
      <c r="D16" s="96">
        <v>5685</v>
      </c>
      <c r="E16" s="96">
        <v>28775</v>
      </c>
      <c r="F16" s="66"/>
      <c r="P16" s="46"/>
    </row>
    <row r="17" spans="1:16" ht="19.5" customHeight="1">
      <c r="A17" s="38"/>
      <c r="B17" s="254" t="s">
        <v>116</v>
      </c>
      <c r="C17" s="255"/>
      <c r="D17" s="255"/>
      <c r="E17" s="95">
        <f>SUM(C16:E16)</f>
        <v>50075</v>
      </c>
      <c r="P17" s="46"/>
    </row>
    <row r="18" ht="12.75">
      <c r="A18" s="38"/>
    </row>
    <row r="19" spans="1:3" ht="12.75">
      <c r="A19" s="38"/>
      <c r="B19" t="s">
        <v>11</v>
      </c>
      <c r="C19" s="175" t="s">
        <v>144</v>
      </c>
    </row>
    <row r="20" spans="1:3" ht="12.75">
      <c r="A20" s="38"/>
      <c r="B20" s="62"/>
      <c r="C20" s="46" t="s">
        <v>89</v>
      </c>
    </row>
    <row r="21" ht="12.75">
      <c r="A21" s="38"/>
    </row>
    <row r="22" spans="1:6" ht="12.75">
      <c r="A22" s="38"/>
      <c r="F22" s="46"/>
    </row>
    <row r="23" spans="1:6" ht="12.75">
      <c r="A23" s="38" t="s">
        <v>67</v>
      </c>
      <c r="B23" t="s">
        <v>68</v>
      </c>
      <c r="F23" s="46"/>
    </row>
    <row r="24" spans="1:6" ht="12.75">
      <c r="A24" s="38"/>
      <c r="C24" s="46" t="s">
        <v>89</v>
      </c>
      <c r="F24" s="46"/>
    </row>
    <row r="25" spans="1:6" ht="12.75">
      <c r="A25" s="38"/>
      <c r="F25" s="46"/>
    </row>
    <row r="26" spans="1:6" ht="12.75">
      <c r="A26" s="38"/>
      <c r="F26" s="46"/>
    </row>
    <row r="27" spans="1:6" ht="12.75">
      <c r="A27" s="38"/>
      <c r="B27" s="15" t="s">
        <v>15</v>
      </c>
      <c r="C27" s="95" t="s">
        <v>23</v>
      </c>
      <c r="D27" s="162" t="s">
        <v>115</v>
      </c>
      <c r="E27" s="162" t="s">
        <v>18</v>
      </c>
      <c r="F27" s="46"/>
    </row>
    <row r="28" spans="1:6" ht="12.75">
      <c r="A28" s="38"/>
      <c r="B28" s="15" t="s">
        <v>69</v>
      </c>
      <c r="C28" s="95">
        <f>C16</f>
        <v>15615</v>
      </c>
      <c r="D28" s="95">
        <f>D16</f>
        <v>5685</v>
      </c>
      <c r="E28" s="97">
        <f>E16</f>
        <v>28775</v>
      </c>
      <c r="F28" s="46"/>
    </row>
    <row r="29" spans="1:6" ht="12.75">
      <c r="A29" s="38"/>
      <c r="F29" s="46"/>
    </row>
    <row r="30" spans="1:6" ht="18" customHeight="1">
      <c r="A30" s="38" t="s">
        <v>7</v>
      </c>
      <c r="B30" t="s">
        <v>70</v>
      </c>
      <c r="D30" s="220">
        <f>E28</f>
        <v>28775</v>
      </c>
      <c r="F30" s="46"/>
    </row>
    <row r="31" ht="12.75">
      <c r="A31" s="38"/>
    </row>
    <row r="32" ht="12.75">
      <c r="A32" s="38"/>
    </row>
    <row r="33" ht="12.75">
      <c r="A33" s="38"/>
    </row>
    <row r="34" spans="1:5" ht="12.75">
      <c r="A34" s="38"/>
      <c r="B34" s="265" t="s">
        <v>42</v>
      </c>
      <c r="C34" s="266"/>
      <c r="D34" s="266"/>
      <c r="E34" s="267"/>
    </row>
    <row r="35" spans="1:5" ht="12.75">
      <c r="A35" s="38"/>
      <c r="B35" s="256" t="s">
        <v>78</v>
      </c>
      <c r="C35" s="257"/>
      <c r="D35" s="257"/>
      <c r="E35" s="258"/>
    </row>
    <row r="36" spans="1:5" ht="12.75">
      <c r="A36" s="38"/>
      <c r="B36" s="259"/>
      <c r="C36" s="260"/>
      <c r="D36" s="260"/>
      <c r="E36" s="261"/>
    </row>
    <row r="37" spans="1:5" ht="12.75">
      <c r="A37" s="38"/>
      <c r="B37" s="259"/>
      <c r="C37" s="260"/>
      <c r="D37" s="260"/>
      <c r="E37" s="261"/>
    </row>
    <row r="38" spans="1:5" ht="12.75">
      <c r="A38" s="38"/>
      <c r="B38" s="262"/>
      <c r="C38" s="263"/>
      <c r="D38" s="263"/>
      <c r="E38" s="264"/>
    </row>
    <row r="39" ht="12.75">
      <c r="A39" s="38"/>
    </row>
    <row r="40" spans="1:5" ht="12.75">
      <c r="A40" s="38"/>
      <c r="B40" s="31" t="s">
        <v>37</v>
      </c>
      <c r="D40" s="268" t="s">
        <v>38</v>
      </c>
      <c r="E40" s="269"/>
    </row>
    <row r="41" spans="1:5" ht="12.75">
      <c r="A41" s="38"/>
      <c r="B41" s="16" t="s">
        <v>39</v>
      </c>
      <c r="D41" s="248" t="s">
        <v>39</v>
      </c>
      <c r="E41" s="249"/>
    </row>
    <row r="42" spans="1:5" ht="12.75">
      <c r="A42" s="38"/>
      <c r="B42" s="16"/>
      <c r="D42" s="250"/>
      <c r="E42" s="251"/>
    </row>
    <row r="43" spans="1:5" ht="12.75">
      <c r="A43" s="38"/>
      <c r="B43" s="16"/>
      <c r="D43" s="250"/>
      <c r="E43" s="251"/>
    </row>
    <row r="44" spans="1:5" ht="12.75">
      <c r="A44" s="38"/>
      <c r="B44" s="32"/>
      <c r="D44" s="252"/>
      <c r="E44" s="253"/>
    </row>
    <row r="45" spans="1:5" ht="12.75">
      <c r="A45" s="38"/>
      <c r="B45" s="28" t="s">
        <v>40</v>
      </c>
      <c r="D45" s="248" t="s">
        <v>128</v>
      </c>
      <c r="E45" s="249"/>
    </row>
    <row r="46" spans="1:5" ht="12.75">
      <c r="A46" s="38"/>
      <c r="B46" s="33" t="s">
        <v>41</v>
      </c>
      <c r="D46" s="252" t="s">
        <v>72</v>
      </c>
      <c r="E46" s="253"/>
    </row>
  </sheetData>
  <sheetProtection/>
  <mergeCells count="8">
    <mergeCell ref="D41:E41"/>
    <mergeCell ref="D42:E44"/>
    <mergeCell ref="D45:E45"/>
    <mergeCell ref="D46:E46"/>
    <mergeCell ref="B17:D17"/>
    <mergeCell ref="B35:E38"/>
    <mergeCell ref="B34:E34"/>
    <mergeCell ref="D40:E4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7">
      <selection activeCell="C24" sqref="C24"/>
    </sheetView>
  </sheetViews>
  <sheetFormatPr defaultColWidth="9.140625" defaultRowHeight="12.75"/>
  <cols>
    <col min="1" max="1" width="3.421875" style="69" customWidth="1"/>
    <col min="2" max="2" width="27.7109375" style="69" customWidth="1"/>
    <col min="3" max="3" width="14.28125" style="69" bestFit="1" customWidth="1"/>
    <col min="4" max="4" width="20.421875" style="69" customWidth="1"/>
    <col min="5" max="5" width="20.00390625" style="69" customWidth="1"/>
    <col min="6" max="6" width="12.28125" style="69" bestFit="1" customWidth="1"/>
    <col min="7" max="7" width="12.8515625" style="69" bestFit="1" customWidth="1"/>
    <col min="8" max="8" width="11.421875" style="69" bestFit="1" customWidth="1"/>
    <col min="9" max="9" width="9.28125" style="69" customWidth="1"/>
    <col min="10" max="10" width="11.28125" style="69" customWidth="1"/>
    <col min="11" max="11" width="9.421875" style="69" bestFit="1" customWidth="1"/>
    <col min="12" max="13" width="9.140625" style="69" customWidth="1"/>
    <col min="14" max="14" width="9.421875" style="69" bestFit="1" customWidth="1"/>
    <col min="15" max="16384" width="9.140625" style="69" customWidth="1"/>
  </cols>
  <sheetData>
    <row r="1" ht="15">
      <c r="A1" s="69" t="s">
        <v>9</v>
      </c>
    </row>
    <row r="2" ht="15">
      <c r="E2" s="70"/>
    </row>
    <row r="3" ht="15">
      <c r="D3" s="127"/>
    </row>
    <row r="4" spans="1:2" ht="15">
      <c r="A4" s="270"/>
      <c r="B4" s="271"/>
    </row>
    <row r="5" ht="15"/>
    <row r="6" ht="15">
      <c r="A6" s="69" t="s">
        <v>25</v>
      </c>
    </row>
    <row r="7" spans="1:2" ht="15">
      <c r="A7" s="69" t="s">
        <v>0</v>
      </c>
      <c r="B7" s="69" t="s">
        <v>1</v>
      </c>
    </row>
    <row r="8" ht="15">
      <c r="B8" s="69" t="s">
        <v>26</v>
      </c>
    </row>
    <row r="9" ht="15">
      <c r="B9" s="69" t="s">
        <v>12</v>
      </c>
    </row>
    <row r="10" ht="15"/>
    <row r="11" spans="1:3" ht="15">
      <c r="A11" s="69" t="s">
        <v>2</v>
      </c>
      <c r="B11" s="69" t="s">
        <v>5</v>
      </c>
      <c r="C11" s="117"/>
    </row>
    <row r="12" spans="2:9" ht="28.5">
      <c r="B12" s="204" t="s">
        <v>15</v>
      </c>
      <c r="C12" s="205" t="s">
        <v>13</v>
      </c>
      <c r="D12" s="206" t="s">
        <v>103</v>
      </c>
      <c r="E12" s="205" t="s">
        <v>77</v>
      </c>
      <c r="G12" s="191"/>
      <c r="H12" s="191"/>
      <c r="I12" s="191"/>
    </row>
    <row r="13" spans="2:9" ht="15">
      <c r="B13" s="74" t="s">
        <v>106</v>
      </c>
      <c r="C13" s="73">
        <v>552.47</v>
      </c>
      <c r="D13" s="73">
        <f aca="true" t="shared" si="0" ref="D13:D18">(C13/$C$31)*($C$28+$C$29)</f>
        <v>256.96279069767445</v>
      </c>
      <c r="E13" s="194">
        <f aca="true" t="shared" si="1" ref="E13:E18">(C13/$C$31)*$C$30</f>
        <v>295.5072093023256</v>
      </c>
      <c r="G13" s="192"/>
      <c r="H13" s="191"/>
      <c r="I13" s="191"/>
    </row>
    <row r="14" spans="2:9" ht="15">
      <c r="B14" s="71" t="s">
        <v>10</v>
      </c>
      <c r="C14" s="73">
        <v>6375.85</v>
      </c>
      <c r="D14" s="73">
        <f t="shared" si="0"/>
        <v>2965.5116279069766</v>
      </c>
      <c r="E14" s="194">
        <f t="shared" si="1"/>
        <v>3410.3383720930233</v>
      </c>
      <c r="G14" s="192"/>
      <c r="H14" s="191"/>
      <c r="I14" s="191"/>
    </row>
    <row r="15" spans="2:10" ht="15">
      <c r="B15" s="156" t="s">
        <v>47</v>
      </c>
      <c r="C15" s="73">
        <v>0</v>
      </c>
      <c r="D15" s="73">
        <f t="shared" si="0"/>
        <v>0</v>
      </c>
      <c r="E15" s="194">
        <f t="shared" si="1"/>
        <v>0</v>
      </c>
      <c r="G15" s="191"/>
      <c r="H15" s="191"/>
      <c r="I15" s="191"/>
      <c r="J15" s="94"/>
    </row>
    <row r="16" spans="2:11" ht="15">
      <c r="B16" s="74" t="s">
        <v>21</v>
      </c>
      <c r="C16" s="73">
        <v>419.45</v>
      </c>
      <c r="D16" s="73">
        <f t="shared" si="0"/>
        <v>195.09302325581393</v>
      </c>
      <c r="E16" s="194">
        <f t="shared" si="1"/>
        <v>224.35697674418603</v>
      </c>
      <c r="G16" s="191"/>
      <c r="H16" s="191"/>
      <c r="I16" s="191"/>
      <c r="K16" s="117"/>
    </row>
    <row r="17" spans="2:9" ht="15">
      <c r="B17" s="74" t="s">
        <v>22</v>
      </c>
      <c r="C17" s="73">
        <v>2329.18</v>
      </c>
      <c r="D17" s="73">
        <f t="shared" si="0"/>
        <v>1083.339534883721</v>
      </c>
      <c r="E17" s="194">
        <f t="shared" si="1"/>
        <v>1245.8404651162791</v>
      </c>
      <c r="G17" s="191"/>
      <c r="H17" s="191"/>
      <c r="I17" s="191"/>
    </row>
    <row r="18" spans="2:14" ht="15">
      <c r="B18" s="157" t="s">
        <v>45</v>
      </c>
      <c r="C18" s="73">
        <v>1212.12</v>
      </c>
      <c r="D18" s="73">
        <f t="shared" si="0"/>
        <v>563.7767441860465</v>
      </c>
      <c r="E18" s="194">
        <f t="shared" si="1"/>
        <v>648.3432558139534</v>
      </c>
      <c r="G18" s="191"/>
      <c r="H18" s="191"/>
      <c r="I18" s="191"/>
      <c r="N18" s="117"/>
    </row>
    <row r="19" spans="2:14" ht="15">
      <c r="B19" s="75" t="s">
        <v>13</v>
      </c>
      <c r="C19" s="72">
        <f>SUM(C13:C18)</f>
        <v>10889.07</v>
      </c>
      <c r="D19" s="72">
        <f>SUM(D13:D18)</f>
        <v>5064.683720930232</v>
      </c>
      <c r="E19" s="72">
        <f>SUM(E13:E18)</f>
        <v>5824.386279069768</v>
      </c>
      <c r="G19" s="191"/>
      <c r="H19" s="191"/>
      <c r="I19" s="191"/>
      <c r="N19" s="117"/>
    </row>
    <row r="20" ht="15">
      <c r="N20" s="117"/>
    </row>
    <row r="21" spans="1:8" ht="15">
      <c r="A21" s="69" t="s">
        <v>3</v>
      </c>
      <c r="B21" s="69" t="s">
        <v>11</v>
      </c>
      <c r="H21" s="187"/>
    </row>
    <row r="22" spans="2:8" ht="15">
      <c r="B22" s="174" t="str">
        <f>ALUGUEL!C19</f>
        <v>Dezembro/2017</v>
      </c>
      <c r="E22" s="187">
        <f>C19/C31*C30</f>
        <v>5824.386279069767</v>
      </c>
      <c r="H22" s="187"/>
    </row>
    <row r="23" spans="7:8" ht="15">
      <c r="G23" s="94"/>
      <c r="H23" s="94"/>
    </row>
    <row r="24" spans="1:8" ht="15">
      <c r="A24" s="69" t="s">
        <v>4</v>
      </c>
      <c r="B24" s="69" t="s">
        <v>6</v>
      </c>
      <c r="H24" s="187"/>
    </row>
    <row r="25" spans="2:5" ht="15">
      <c r="B25" s="274" t="s">
        <v>85</v>
      </c>
      <c r="C25" s="271"/>
      <c r="D25" s="271"/>
      <c r="E25" s="271"/>
    </row>
    <row r="26" spans="2:16" ht="15">
      <c r="B26" s="271"/>
      <c r="C26" s="271"/>
      <c r="D26" s="271"/>
      <c r="E26" s="271"/>
      <c r="G26" s="199"/>
      <c r="H26" s="199"/>
      <c r="I26" s="199"/>
      <c r="J26" s="199"/>
      <c r="K26" s="199"/>
      <c r="L26" s="199"/>
      <c r="M26" s="199"/>
      <c r="N26" s="199"/>
      <c r="O26" s="199"/>
      <c r="P26" s="199"/>
    </row>
    <row r="27" spans="2:16" ht="15">
      <c r="B27" s="271"/>
      <c r="C27" s="271"/>
      <c r="D27" s="271"/>
      <c r="E27" s="271"/>
      <c r="G27" s="200"/>
      <c r="H27" s="201"/>
      <c r="I27" s="199"/>
      <c r="J27" s="199"/>
      <c r="K27" s="199"/>
      <c r="L27" s="199"/>
      <c r="M27" s="199"/>
      <c r="N27" s="199"/>
      <c r="O27" s="199"/>
      <c r="P27" s="199"/>
    </row>
    <row r="28" spans="2:16" ht="30">
      <c r="B28" s="77" t="s">
        <v>17</v>
      </c>
      <c r="C28" s="83">
        <v>37</v>
      </c>
      <c r="E28" s="79"/>
      <c r="G28" s="200"/>
      <c r="H28" s="201"/>
      <c r="I28" s="199"/>
      <c r="J28" s="199"/>
      <c r="K28" s="199"/>
      <c r="L28" s="199"/>
      <c r="M28" s="199"/>
      <c r="N28" s="199"/>
      <c r="O28" s="199"/>
      <c r="P28" s="199"/>
    </row>
    <row r="29" spans="2:16" ht="30">
      <c r="B29" s="77" t="s">
        <v>102</v>
      </c>
      <c r="C29" s="83">
        <v>3</v>
      </c>
      <c r="E29" s="79"/>
      <c r="G29" s="200"/>
      <c r="H29" s="201"/>
      <c r="I29" s="199"/>
      <c r="J29" s="199"/>
      <c r="K29" s="199"/>
      <c r="L29" s="199"/>
      <c r="M29" s="199"/>
      <c r="N29" s="199"/>
      <c r="O29" s="199"/>
      <c r="P29" s="199"/>
    </row>
    <row r="30" spans="2:16" ht="30">
      <c r="B30" s="78" t="s">
        <v>46</v>
      </c>
      <c r="C30" s="152">
        <v>46</v>
      </c>
      <c r="E30" s="79"/>
      <c r="G30" s="200"/>
      <c r="H30" s="201"/>
      <c r="I30" s="199"/>
      <c r="J30" s="199"/>
      <c r="K30" s="199"/>
      <c r="L30" s="199"/>
      <c r="M30" s="199"/>
      <c r="N30" s="199"/>
      <c r="O30" s="199"/>
      <c r="P30" s="199"/>
    </row>
    <row r="31" spans="2:16" ht="15">
      <c r="B31" s="78" t="s">
        <v>13</v>
      </c>
      <c r="C31" s="83">
        <f>SUM(C28:C30)</f>
        <v>86</v>
      </c>
      <c r="E31" s="79"/>
      <c r="G31" s="202"/>
      <c r="H31" s="203"/>
      <c r="I31" s="201"/>
      <c r="J31" s="199"/>
      <c r="K31" s="199"/>
      <c r="L31" s="199"/>
      <c r="M31" s="199"/>
      <c r="N31" s="199"/>
      <c r="O31" s="199"/>
      <c r="P31" s="199"/>
    </row>
    <row r="32" spans="2:9" ht="30.75" customHeight="1">
      <c r="B32" s="216" t="s">
        <v>15</v>
      </c>
      <c r="C32" s="216" t="s">
        <v>16</v>
      </c>
      <c r="D32" s="216" t="s">
        <v>105</v>
      </c>
      <c r="E32" s="217" t="s">
        <v>18</v>
      </c>
      <c r="H32" s="187"/>
      <c r="I32" s="187"/>
    </row>
    <row r="33" spans="2:5" ht="20.25" customHeight="1">
      <c r="B33" s="80" t="s">
        <v>14</v>
      </c>
      <c r="C33" s="73">
        <f>C19</f>
        <v>10889.07</v>
      </c>
      <c r="D33" s="73">
        <f>C33/C31*(C28+C29)</f>
        <v>5064.683720930232</v>
      </c>
      <c r="E33" s="73">
        <f>C33/C31*C30</f>
        <v>5824.386279069767</v>
      </c>
    </row>
    <row r="35" spans="1:5" ht="15.75">
      <c r="A35" s="69" t="s">
        <v>7</v>
      </c>
      <c r="B35" s="69" t="s">
        <v>19</v>
      </c>
      <c r="E35" s="81">
        <f>E33</f>
        <v>5824.386279069767</v>
      </c>
    </row>
    <row r="37" spans="1:5" ht="15.75">
      <c r="A37" s="76"/>
      <c r="B37" s="275" t="s">
        <v>42</v>
      </c>
      <c r="C37" s="275"/>
      <c r="D37" s="275"/>
      <c r="E37" s="275"/>
    </row>
    <row r="38" spans="1:5" ht="15" customHeight="1">
      <c r="A38" s="82"/>
      <c r="B38" s="280" t="s">
        <v>126</v>
      </c>
      <c r="C38" s="281"/>
      <c r="D38" s="281"/>
      <c r="E38" s="282"/>
    </row>
    <row r="39" spans="1:5" ht="15.75">
      <c r="A39" s="82"/>
      <c r="B39" s="283"/>
      <c r="C39" s="284"/>
      <c r="D39" s="284"/>
      <c r="E39" s="285"/>
    </row>
    <row r="40" spans="1:5" ht="15.75">
      <c r="A40" s="76"/>
      <c r="B40" s="286"/>
      <c r="C40" s="287"/>
      <c r="D40" s="287"/>
      <c r="E40" s="288"/>
    </row>
    <row r="41" spans="1:5" ht="15.75">
      <c r="A41" s="82"/>
      <c r="B41" s="177"/>
      <c r="C41" s="177"/>
      <c r="D41" s="177"/>
      <c r="E41" s="177"/>
    </row>
    <row r="42" spans="1:5" ht="15.75">
      <c r="A42" s="82"/>
      <c r="B42" s="84" t="s">
        <v>37</v>
      </c>
      <c r="C42" s="85"/>
      <c r="D42" s="276" t="s">
        <v>38</v>
      </c>
      <c r="E42" s="277"/>
    </row>
    <row r="43" spans="1:5" ht="15.75">
      <c r="A43" s="82"/>
      <c r="B43" s="86" t="s">
        <v>39</v>
      </c>
      <c r="C43" s="85"/>
      <c r="D43" s="87" t="s">
        <v>39</v>
      </c>
      <c r="E43" s="88"/>
    </row>
    <row r="44" spans="1:5" ht="15.75">
      <c r="A44" s="82"/>
      <c r="B44" s="86"/>
      <c r="C44" s="85"/>
      <c r="D44" s="87"/>
      <c r="E44" s="88"/>
    </row>
    <row r="45" spans="1:5" ht="15.75">
      <c r="A45" s="82"/>
      <c r="B45" s="89"/>
      <c r="C45" s="85"/>
      <c r="D45" s="90"/>
      <c r="E45" s="91"/>
    </row>
    <row r="46" spans="2:5" ht="15.75">
      <c r="B46" s="92" t="s">
        <v>40</v>
      </c>
      <c r="C46" s="85"/>
      <c r="D46" s="278" t="s">
        <v>128</v>
      </c>
      <c r="E46" s="279"/>
    </row>
    <row r="47" spans="2:5" ht="15.75">
      <c r="B47" s="93" t="s">
        <v>41</v>
      </c>
      <c r="C47" s="85"/>
      <c r="D47" s="272" t="s">
        <v>72</v>
      </c>
      <c r="E47" s="273"/>
    </row>
  </sheetData>
  <sheetProtection/>
  <mergeCells count="7">
    <mergeCell ref="A4:B4"/>
    <mergeCell ref="D47:E47"/>
    <mergeCell ref="B25:E27"/>
    <mergeCell ref="B37:E37"/>
    <mergeCell ref="D42:E42"/>
    <mergeCell ref="D46:E46"/>
    <mergeCell ref="B38:E40"/>
  </mergeCells>
  <printOptions/>
  <pageMargins left="0.984251968503937" right="0.5511811023622047" top="0.7874015748031497" bottom="0.7874015748031497" header="0.5118110236220472" footer="0.5118110236220472"/>
  <pageSetup horizontalDpi="600" verticalDpi="6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3.421875" style="1" customWidth="1"/>
    <col min="2" max="2" width="30.421875" style="1" customWidth="1"/>
    <col min="3" max="3" width="11.421875" style="1" customWidth="1"/>
    <col min="4" max="4" width="17.140625" style="1" customWidth="1"/>
    <col min="5" max="5" width="19.00390625" style="1" customWidth="1"/>
    <col min="6" max="6" width="10.28125" style="1" customWidth="1"/>
    <col min="7" max="7" width="9.28125" style="1" customWidth="1"/>
    <col min="8" max="8" width="11.28125" style="1" customWidth="1"/>
    <col min="9" max="16384" width="9.140625" style="1" customWidth="1"/>
  </cols>
  <sheetData>
    <row r="1" ht="15">
      <c r="A1" s="1" t="s">
        <v>9</v>
      </c>
    </row>
    <row r="2" ht="15">
      <c r="E2" s="12"/>
    </row>
    <row r="3" spans="1:4" ht="15">
      <c r="A3" s="1" t="s">
        <v>30</v>
      </c>
      <c r="D3" s="126"/>
    </row>
    <row r="4" ht="15">
      <c r="D4" s="126"/>
    </row>
    <row r="5" ht="15"/>
    <row r="6" ht="15">
      <c r="A6" s="1" t="s">
        <v>25</v>
      </c>
    </row>
    <row r="7" spans="1:2" ht="15.75">
      <c r="A7" s="1" t="s">
        <v>0</v>
      </c>
      <c r="B7" s="1" t="s">
        <v>1</v>
      </c>
    </row>
    <row r="8" spans="2:5" ht="15.75">
      <c r="B8" s="1" t="s">
        <v>26</v>
      </c>
      <c r="E8" s="130"/>
    </row>
    <row r="9" ht="15.75">
      <c r="B9" s="1" t="s">
        <v>12</v>
      </c>
    </row>
    <row r="11" spans="1:2" ht="15.75">
      <c r="A11" s="1" t="s">
        <v>2</v>
      </c>
      <c r="B11" s="1" t="s">
        <v>5</v>
      </c>
    </row>
    <row r="12" spans="2:5" ht="15.75">
      <c r="B12" s="7" t="s">
        <v>15</v>
      </c>
      <c r="C12" s="8"/>
      <c r="D12" s="128"/>
      <c r="E12" s="128"/>
    </row>
    <row r="13" spans="2:5" ht="15.75">
      <c r="B13" s="103" t="s">
        <v>129</v>
      </c>
      <c r="C13" s="134">
        <f>1918.8+123.35</f>
        <v>2042.1499999999999</v>
      </c>
      <c r="D13" s="196"/>
      <c r="E13" s="128"/>
    </row>
    <row r="14" spans="2:5" ht="15.75">
      <c r="B14" s="103"/>
      <c r="C14" s="134">
        <v>0</v>
      </c>
      <c r="D14" s="128"/>
      <c r="E14" s="128"/>
    </row>
    <row r="15" spans="2:5" ht="15.75">
      <c r="B15" s="103" t="s">
        <v>130</v>
      </c>
      <c r="C15" s="134">
        <v>0</v>
      </c>
      <c r="D15" s="128"/>
      <c r="E15" s="128"/>
    </row>
    <row r="16" spans="2:5" ht="15.75">
      <c r="B16" s="132" t="s">
        <v>75</v>
      </c>
      <c r="C16" s="134">
        <f>369.9+877.42+249.9</f>
        <v>1497.22</v>
      </c>
      <c r="D16" s="131"/>
      <c r="E16" s="131"/>
    </row>
    <row r="17" spans="2:5" ht="15.75">
      <c r="B17" s="133" t="s">
        <v>13</v>
      </c>
      <c r="C17" s="5">
        <f>SUM(C13:C16)</f>
        <v>3539.37</v>
      </c>
      <c r="D17" s="131"/>
      <c r="E17" s="131"/>
    </row>
    <row r="18" spans="3:5" ht="15.75">
      <c r="C18" s="153"/>
      <c r="D18" s="4"/>
      <c r="E18" s="13"/>
    </row>
    <row r="19" spans="1:2" ht="15.75">
      <c r="A19" s="1" t="s">
        <v>3</v>
      </c>
      <c r="B19" s="1" t="s">
        <v>11</v>
      </c>
    </row>
    <row r="20" ht="15.75">
      <c r="B20" s="159" t="str">
        <f>ALUGUEL!C19</f>
        <v>Dezembro/2017</v>
      </c>
    </row>
    <row r="21" ht="15.75">
      <c r="E21" s="199"/>
    </row>
    <row r="22" spans="2:5" ht="15.75">
      <c r="B22" s="105"/>
      <c r="E22" s="199"/>
    </row>
    <row r="23" spans="2:5" ht="15.75">
      <c r="B23" s="17" t="s">
        <v>31</v>
      </c>
      <c r="C23" s="3"/>
      <c r="D23" s="3"/>
      <c r="E23" s="200"/>
    </row>
    <row r="24" spans="1:5" ht="15.75">
      <c r="A24" s="1" t="s">
        <v>4</v>
      </c>
      <c r="B24" s="135" t="s">
        <v>90</v>
      </c>
      <c r="C24" s="182">
        <v>31</v>
      </c>
      <c r="E24" s="200"/>
    </row>
    <row r="25" spans="2:5" ht="15.75">
      <c r="B25" s="135" t="s">
        <v>104</v>
      </c>
      <c r="C25" s="182">
        <v>4</v>
      </c>
      <c r="E25" s="200"/>
    </row>
    <row r="26" spans="2:5" ht="15.75">
      <c r="B26" s="11" t="s">
        <v>48</v>
      </c>
      <c r="C26" s="183">
        <f>48+3</f>
        <v>51</v>
      </c>
      <c r="E26" s="202"/>
    </row>
    <row r="27" spans="2:5" ht="15.75">
      <c r="B27" s="124"/>
      <c r="C27" s="182">
        <f>SUM(C24:C26)</f>
        <v>86</v>
      </c>
      <c r="E27" s="10"/>
    </row>
    <row r="28" spans="2:5" ht="15.75">
      <c r="B28" s="11"/>
      <c r="E28" s="10"/>
    </row>
    <row r="29" spans="2:7" ht="31.5" customHeight="1">
      <c r="B29" s="207" t="s">
        <v>15</v>
      </c>
      <c r="C29" s="207" t="s">
        <v>16</v>
      </c>
      <c r="D29" s="207" t="s">
        <v>105</v>
      </c>
      <c r="E29" s="208" t="s">
        <v>18</v>
      </c>
      <c r="G29" s="215"/>
    </row>
    <row r="30" spans="2:5" ht="20.25" customHeight="1">
      <c r="B30" s="6" t="s">
        <v>14</v>
      </c>
      <c r="C30" s="9">
        <f>C17</f>
        <v>3539.37</v>
      </c>
      <c r="D30" s="9">
        <f>C30/C27*(C24+C25)</f>
        <v>1440.4412790697675</v>
      </c>
      <c r="E30" s="9">
        <f>C30/C27*C26</f>
        <v>2098.9287209302324</v>
      </c>
    </row>
    <row r="32" spans="1:5" ht="15.75">
      <c r="A32" s="1" t="s">
        <v>7</v>
      </c>
      <c r="B32" s="1" t="s">
        <v>19</v>
      </c>
      <c r="E32" s="58">
        <f>E30</f>
        <v>2098.9287209302324</v>
      </c>
    </row>
    <row r="33" spans="1:5" ht="15.75">
      <c r="A33" s="2"/>
      <c r="B33" s="2"/>
      <c r="C33" s="2"/>
      <c r="D33" s="2"/>
      <c r="E33" s="2"/>
    </row>
    <row r="34" spans="1:5" ht="15.75">
      <c r="A34" s="29"/>
      <c r="B34" s="289" t="s">
        <v>42</v>
      </c>
      <c r="C34" s="291"/>
      <c r="D34" s="291"/>
      <c r="E34" s="290"/>
    </row>
    <row r="35" spans="1:5" ht="15.75">
      <c r="A35" s="29"/>
      <c r="B35" s="280" t="s">
        <v>126</v>
      </c>
      <c r="C35" s="281"/>
      <c r="D35" s="281"/>
      <c r="E35" s="282"/>
    </row>
    <row r="36" spans="1:5" ht="15.75">
      <c r="A36" s="30"/>
      <c r="B36" s="283"/>
      <c r="C36" s="284"/>
      <c r="D36" s="284"/>
      <c r="E36" s="285"/>
    </row>
    <row r="37" spans="1:5" ht="15.75">
      <c r="A37" s="2"/>
      <c r="B37" s="286"/>
      <c r="C37" s="287"/>
      <c r="D37" s="287"/>
      <c r="E37" s="288"/>
    </row>
    <row r="38" spans="1:5" ht="15.75">
      <c r="A38" s="29"/>
      <c r="B38"/>
      <c r="C38"/>
      <c r="D38"/>
      <c r="E38"/>
    </row>
    <row r="39" spans="1:5" ht="15.75">
      <c r="A39" s="29"/>
      <c r="B39" s="31" t="s">
        <v>37</v>
      </c>
      <c r="C39"/>
      <c r="D39" s="289" t="s">
        <v>38</v>
      </c>
      <c r="E39" s="290"/>
    </row>
    <row r="40" spans="1:5" ht="15.75">
      <c r="A40" s="29"/>
      <c r="B40" s="16" t="s">
        <v>39</v>
      </c>
      <c r="C40"/>
      <c r="D40" s="20" t="s">
        <v>39</v>
      </c>
      <c r="E40" s="21"/>
    </row>
    <row r="41" spans="1:5" ht="15.75">
      <c r="A41" s="29"/>
      <c r="B41" s="16"/>
      <c r="C41"/>
      <c r="D41" s="20"/>
      <c r="E41" s="21"/>
    </row>
    <row r="42" spans="1:5" ht="15.75">
      <c r="A42" s="29"/>
      <c r="B42" s="16"/>
      <c r="C42"/>
      <c r="D42" s="20"/>
      <c r="E42" s="21"/>
    </row>
    <row r="43" spans="1:5" ht="15.75">
      <c r="A43" s="29"/>
      <c r="B43" s="32"/>
      <c r="C43"/>
      <c r="D43" s="22"/>
      <c r="E43" s="27"/>
    </row>
    <row r="44" spans="1:5" ht="15.75">
      <c r="A44" s="29"/>
      <c r="B44" s="28" t="s">
        <v>40</v>
      </c>
      <c r="C44"/>
      <c r="D44" s="278" t="s">
        <v>128</v>
      </c>
      <c r="E44" s="279"/>
    </row>
    <row r="45" spans="1:5" ht="15.75">
      <c r="A45" s="29"/>
      <c r="B45" s="33" t="s">
        <v>41</v>
      </c>
      <c r="C45"/>
      <c r="D45" s="272" t="s">
        <v>72</v>
      </c>
      <c r="E45" s="273"/>
    </row>
    <row r="46" spans="1:5" ht="15.75">
      <c r="A46" s="29"/>
      <c r="B46" s="29"/>
      <c r="C46" s="29"/>
      <c r="D46" s="29"/>
      <c r="E46" s="29"/>
    </row>
  </sheetData>
  <sheetProtection/>
  <mergeCells count="5">
    <mergeCell ref="D39:E39"/>
    <mergeCell ref="D44:E44"/>
    <mergeCell ref="D45:E45"/>
    <mergeCell ref="B34:E34"/>
    <mergeCell ref="B35:E37"/>
  </mergeCells>
  <printOptions/>
  <pageMargins left="0.984251968503937" right="0.6299212598425197" top="0.984251968503937" bottom="0.984251968503937" header="0.5118110236220472" footer="0.5118110236220472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3.421875" style="42" customWidth="1"/>
    <col min="2" max="2" width="26.7109375" style="42" customWidth="1"/>
    <col min="3" max="3" width="18.7109375" style="42" bestFit="1" customWidth="1"/>
    <col min="4" max="4" width="16.8515625" style="42" customWidth="1"/>
    <col min="5" max="5" width="16.7109375" style="42" customWidth="1"/>
    <col min="6" max="6" width="15.140625" style="42" customWidth="1"/>
    <col min="7" max="7" width="13.421875" style="42" customWidth="1"/>
    <col min="8" max="8" width="11.421875" style="42" bestFit="1" customWidth="1"/>
    <col min="9" max="9" width="12.7109375" style="42" bestFit="1" customWidth="1"/>
    <col min="10" max="10" width="16.00390625" style="42" bestFit="1" customWidth="1"/>
    <col min="11" max="11" width="10.140625" style="42" bestFit="1" customWidth="1"/>
    <col min="12" max="13" width="9.140625" style="42" customWidth="1"/>
    <col min="14" max="14" width="10.28125" style="42" customWidth="1"/>
    <col min="15" max="15" width="9.28125" style="42" customWidth="1"/>
    <col min="16" max="16" width="11.28125" style="42" customWidth="1"/>
    <col min="17" max="16384" width="9.140625" style="42" customWidth="1"/>
  </cols>
  <sheetData>
    <row r="1" ht="15">
      <c r="A1" s="42" t="s">
        <v>9</v>
      </c>
    </row>
    <row r="2" ht="15"/>
    <row r="3" ht="15"/>
    <row r="4" spans="2:3" ht="15.75">
      <c r="B4" s="43" t="s">
        <v>36</v>
      </c>
      <c r="C4" s="160" t="str">
        <f>ALUGUEL!C19</f>
        <v>Dezembro/2017</v>
      </c>
    </row>
    <row r="5" ht="15">
      <c r="H5" s="43"/>
    </row>
    <row r="6" ht="15">
      <c r="H6" s="43"/>
    </row>
    <row r="7" spans="1:8" ht="15">
      <c r="A7" s="298" t="s">
        <v>108</v>
      </c>
      <c r="B7" s="298"/>
      <c r="C7" s="298"/>
      <c r="D7" s="298"/>
      <c r="E7" s="298"/>
      <c r="H7" s="43"/>
    </row>
    <row r="8" spans="1:5" ht="15">
      <c r="A8" s="298"/>
      <c r="B8" s="298"/>
      <c r="C8" s="298"/>
      <c r="D8" s="298"/>
      <c r="E8" s="298"/>
    </row>
    <row r="9" spans="1:5" ht="15">
      <c r="A9" s="209"/>
      <c r="B9" s="209"/>
      <c r="C9" s="209"/>
      <c r="D9" s="209"/>
      <c r="E9" s="209"/>
    </row>
    <row r="10" spans="2:4" ht="15">
      <c r="B10" s="44" t="s">
        <v>81</v>
      </c>
      <c r="D10" s="142" t="s">
        <v>82</v>
      </c>
    </row>
    <row r="11" spans="1:4" ht="15">
      <c r="A11" s="42" t="s">
        <v>0</v>
      </c>
      <c r="D11" s="143" t="s">
        <v>81</v>
      </c>
    </row>
    <row r="12" ht="15">
      <c r="D12" s="129"/>
    </row>
    <row r="13" spans="2:4" ht="15">
      <c r="B13" s="223">
        <v>0.7</v>
      </c>
      <c r="C13" s="44" t="s">
        <v>79</v>
      </c>
      <c r="D13" s="141">
        <v>0.5</v>
      </c>
    </row>
    <row r="14" spans="2:6" ht="15">
      <c r="B14" s="223">
        <v>0.3</v>
      </c>
      <c r="C14" s="44" t="s">
        <v>60</v>
      </c>
      <c r="D14" s="141">
        <v>0.5</v>
      </c>
      <c r="F14" s="129"/>
    </row>
    <row r="15" ht="15"/>
    <row r="16" spans="1:6" ht="23.25" customHeight="1">
      <c r="A16" s="42" t="s">
        <v>2</v>
      </c>
      <c r="B16" s="42" t="s">
        <v>83</v>
      </c>
      <c r="F16" s="129"/>
    </row>
    <row r="17" spans="3:8" ht="15">
      <c r="C17" s="129"/>
      <c r="D17" s="136"/>
      <c r="F17" s="129"/>
      <c r="G17" s="129"/>
      <c r="H17" s="129"/>
    </row>
    <row r="18" spans="3:8" ht="15">
      <c r="C18" s="47" t="s">
        <v>81</v>
      </c>
      <c r="D18" s="47" t="s">
        <v>82</v>
      </c>
      <c r="G18" s="137"/>
      <c r="H18" s="137"/>
    </row>
    <row r="19" spans="2:8" ht="15">
      <c r="B19" s="158" t="s">
        <v>111</v>
      </c>
      <c r="C19" s="211">
        <v>4486.66</v>
      </c>
      <c r="D19" s="146"/>
      <c r="F19" s="129"/>
      <c r="G19" s="138"/>
      <c r="H19" s="43"/>
    </row>
    <row r="20" spans="2:8" ht="15">
      <c r="B20" s="158" t="s">
        <v>110</v>
      </c>
      <c r="C20" s="146"/>
      <c r="D20" s="212">
        <v>0</v>
      </c>
      <c r="F20" s="129"/>
      <c r="G20" s="138"/>
      <c r="H20" s="43"/>
    </row>
    <row r="21" spans="2:8" ht="15">
      <c r="B21" s="158" t="s">
        <v>112</v>
      </c>
      <c r="C21" s="146"/>
      <c r="D21" s="213"/>
      <c r="F21" s="129"/>
      <c r="G21" s="138"/>
      <c r="H21" s="43"/>
    </row>
    <row r="22" spans="2:8" ht="15">
      <c r="B22" s="158" t="s">
        <v>113</v>
      </c>
      <c r="C22" s="146"/>
      <c r="D22" s="214">
        <v>0</v>
      </c>
      <c r="F22" s="129"/>
      <c r="G22" s="165"/>
      <c r="H22" s="43"/>
    </row>
    <row r="23" spans="2:8" ht="15">
      <c r="B23" s="144"/>
      <c r="C23" s="146"/>
      <c r="D23" s="213"/>
      <c r="H23" s="43"/>
    </row>
    <row r="24" spans="2:8" ht="15.75">
      <c r="B24" s="145"/>
      <c r="C24" s="147">
        <f>SUM(C19:C23)</f>
        <v>4486.66</v>
      </c>
      <c r="D24" s="147">
        <f>SUM(D19:D23)</f>
        <v>0</v>
      </c>
      <c r="E24" s="59">
        <f>SUM(C24:D24)</f>
        <v>4486.66</v>
      </c>
      <c r="H24" s="43"/>
    </row>
    <row r="25" spans="7:8" ht="15.75">
      <c r="G25" s="166"/>
      <c r="H25" s="43"/>
    </row>
    <row r="26" spans="1:8" ht="15.75">
      <c r="A26" s="42" t="s">
        <v>3</v>
      </c>
      <c r="B26" s="42" t="s">
        <v>80</v>
      </c>
      <c r="H26" s="43"/>
    </row>
    <row r="27" ht="15.75">
      <c r="H27" s="43"/>
    </row>
    <row r="28" ht="15.75">
      <c r="H28" s="43"/>
    </row>
    <row r="29" spans="2:8" ht="15.75">
      <c r="B29" s="44" t="s">
        <v>81</v>
      </c>
      <c r="C29" s="44" t="s">
        <v>82</v>
      </c>
      <c r="D29" s="44" t="s">
        <v>84</v>
      </c>
      <c r="H29" s="43"/>
    </row>
    <row r="30" spans="2:8" ht="15" customHeight="1">
      <c r="B30" s="163">
        <f>(SUM(C19:C23)*$B$13)</f>
        <v>3140.662</v>
      </c>
      <c r="C30" s="149">
        <f>(D24*50%)</f>
        <v>0</v>
      </c>
      <c r="D30" s="150">
        <f>(B30+C30)</f>
        <v>3140.662</v>
      </c>
      <c r="E30" s="148" t="s">
        <v>79</v>
      </c>
      <c r="H30" s="43"/>
    </row>
    <row r="31" spans="2:8" ht="15.75">
      <c r="B31" s="164">
        <f>SUM(C19:C23)*$B$14</f>
        <v>1345.9979999999998</v>
      </c>
      <c r="C31" s="151">
        <f>(D24*50%)</f>
        <v>0</v>
      </c>
      <c r="D31" s="139">
        <f>(B31+C31)</f>
        <v>1345.9979999999998</v>
      </c>
      <c r="E31" s="140" t="s">
        <v>60</v>
      </c>
      <c r="H31" s="43"/>
    </row>
    <row r="32" spans="3:8" ht="15.75">
      <c r="C32" s="42">
        <f>SUM(C30:C31)</f>
        <v>0</v>
      </c>
      <c r="D32" s="42">
        <f>SUM(D30:D31)</f>
        <v>4486.66</v>
      </c>
      <c r="H32" s="43"/>
    </row>
    <row r="33" ht="15.75">
      <c r="H33" s="43"/>
    </row>
    <row r="34" spans="1:8" ht="15.75">
      <c r="A34" s="42" t="s">
        <v>4</v>
      </c>
      <c r="B34" s="42" t="s">
        <v>8</v>
      </c>
      <c r="E34" s="59">
        <f>D30</f>
        <v>3140.662</v>
      </c>
      <c r="H34" s="43"/>
    </row>
    <row r="35" ht="15.75">
      <c r="H35" s="43"/>
    </row>
    <row r="36" ht="15.75">
      <c r="H36" s="43"/>
    </row>
    <row r="37" spans="1:8" ht="15.75">
      <c r="A37" s="45"/>
      <c r="B37" s="294" t="s">
        <v>42</v>
      </c>
      <c r="C37" s="295"/>
      <c r="D37" s="295"/>
      <c r="E37" s="269"/>
      <c r="G37" s="45"/>
      <c r="H37" s="43"/>
    </row>
    <row r="38" spans="1:8" ht="15" customHeight="1">
      <c r="A38" s="45"/>
      <c r="B38" s="280" t="s">
        <v>126</v>
      </c>
      <c r="C38" s="281"/>
      <c r="D38" s="281"/>
      <c r="E38" s="282"/>
      <c r="G38" s="45"/>
      <c r="H38" s="43"/>
    </row>
    <row r="39" spans="1:8" ht="15.75">
      <c r="A39" s="45"/>
      <c r="B39" s="283"/>
      <c r="C39" s="284"/>
      <c r="D39" s="284"/>
      <c r="E39" s="285"/>
      <c r="G39" s="45"/>
      <c r="H39" s="43"/>
    </row>
    <row r="40" spans="1:8" ht="15.75">
      <c r="A40" s="45"/>
      <c r="B40" s="286"/>
      <c r="C40" s="287"/>
      <c r="D40" s="287"/>
      <c r="E40" s="288"/>
      <c r="G40" s="45"/>
      <c r="H40" s="43"/>
    </row>
    <row r="41" spans="1:8" ht="15.75">
      <c r="A41" s="45"/>
      <c r="B41" s="45"/>
      <c r="C41" s="46"/>
      <c r="D41" s="46"/>
      <c r="E41" s="46"/>
      <c r="F41" s="46"/>
      <c r="G41" s="45"/>
      <c r="H41" s="43"/>
    </row>
    <row r="42" spans="1:8" ht="15.75">
      <c r="A42" s="47"/>
      <c r="B42" s="48" t="s">
        <v>37</v>
      </c>
      <c r="D42" s="268" t="s">
        <v>38</v>
      </c>
      <c r="E42" s="269"/>
      <c r="G42" s="47"/>
      <c r="H42" s="43"/>
    </row>
    <row r="43" spans="1:8" ht="15.75">
      <c r="A43" s="45"/>
      <c r="B43" s="49" t="s">
        <v>39</v>
      </c>
      <c r="D43" s="292" t="s">
        <v>39</v>
      </c>
      <c r="E43" s="293"/>
      <c r="G43" s="45"/>
      <c r="H43" s="43"/>
    </row>
    <row r="44" spans="1:8" ht="15.75">
      <c r="A44" s="45"/>
      <c r="B44" s="49"/>
      <c r="D44" s="50"/>
      <c r="E44" s="51"/>
      <c r="G44" s="45"/>
      <c r="H44" s="43"/>
    </row>
    <row r="45" spans="2:8" ht="15.75">
      <c r="B45" s="52"/>
      <c r="D45" s="53"/>
      <c r="E45" s="54"/>
      <c r="H45" s="43"/>
    </row>
    <row r="46" spans="2:8" ht="15.75">
      <c r="B46" s="55" t="s">
        <v>40</v>
      </c>
      <c r="D46" s="296" t="s">
        <v>128</v>
      </c>
      <c r="E46" s="297"/>
      <c r="H46" s="43"/>
    </row>
    <row r="47" spans="2:8" ht="15.75">
      <c r="B47" s="56" t="s">
        <v>41</v>
      </c>
      <c r="D47" s="272" t="s">
        <v>72</v>
      </c>
      <c r="E47" s="273"/>
      <c r="H47" s="43"/>
    </row>
    <row r="48" ht="15.75">
      <c r="H48" s="43"/>
    </row>
    <row r="49" ht="15.75">
      <c r="H49" s="43"/>
    </row>
    <row r="50" ht="15.75">
      <c r="H50" s="43"/>
    </row>
    <row r="51" ht="15.75">
      <c r="H51" s="43"/>
    </row>
    <row r="52" ht="15.75">
      <c r="H52" s="43"/>
    </row>
    <row r="53" ht="15.75">
      <c r="H53" s="43"/>
    </row>
    <row r="54" ht="15.75">
      <c r="H54" s="43"/>
    </row>
    <row r="55" ht="15.75">
      <c r="H55" s="43"/>
    </row>
    <row r="56" ht="15.75">
      <c r="H56" s="43"/>
    </row>
    <row r="57" ht="15.75">
      <c r="H57" s="43"/>
    </row>
    <row r="58" ht="15.75">
      <c r="H58" s="43"/>
    </row>
  </sheetData>
  <sheetProtection/>
  <mergeCells count="7">
    <mergeCell ref="D43:E43"/>
    <mergeCell ref="B37:E37"/>
    <mergeCell ref="D46:E46"/>
    <mergeCell ref="D47:E47"/>
    <mergeCell ref="D42:E42"/>
    <mergeCell ref="A7:E8"/>
    <mergeCell ref="B38:E40"/>
  </mergeCells>
  <printOptions/>
  <pageMargins left="0.984251968503937" right="0.7874015748031497" top="0.7086614173228347" bottom="0.7480314960629921" header="0.5118110236220472" footer="0.5118110236220472"/>
  <pageSetup horizontalDpi="600" verticalDpi="600" orientation="portrait" pageOrder="overThenDown" paperSize="9"/>
  <headerFooter alignWithMargins="0">
    <oddFooter>&amp;CContrato Gestão xerox&amp;RPágina 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9"/>
  <sheetViews>
    <sheetView zoomScalePageLayoutView="0" workbookViewId="0" topLeftCell="A1">
      <selection activeCell="C24" sqref="C24"/>
    </sheetView>
  </sheetViews>
  <sheetFormatPr defaultColWidth="8.8515625" defaultRowHeight="12.75"/>
  <cols>
    <col min="1" max="1" width="20.00390625" style="0" customWidth="1"/>
    <col min="2" max="2" width="3.8515625" style="0" bestFit="1" customWidth="1"/>
    <col min="3" max="3" width="18.28125" style="0" customWidth="1"/>
    <col min="4" max="4" width="15.421875" style="0" customWidth="1"/>
    <col min="5" max="5" width="18.7109375" style="0" bestFit="1" customWidth="1"/>
    <col min="6" max="6" width="8.8515625" style="0" customWidth="1"/>
    <col min="7" max="7" width="11.28125" style="0" customWidth="1"/>
  </cols>
  <sheetData>
    <row r="2" ht="15">
      <c r="A2" s="1" t="s">
        <v>9</v>
      </c>
    </row>
    <row r="3" ht="12.75">
      <c r="D3" s="123"/>
    </row>
    <row r="4" ht="12.75">
      <c r="D4" s="123"/>
    </row>
    <row r="5" ht="12.75">
      <c r="D5" s="123"/>
    </row>
    <row r="6" spans="1:4" ht="15">
      <c r="A6" s="1"/>
      <c r="D6" s="38"/>
    </row>
    <row r="7" ht="12.75">
      <c r="D7" s="38"/>
    </row>
    <row r="8" spans="1:5" ht="15.75" customHeight="1">
      <c r="A8" s="1" t="s">
        <v>34</v>
      </c>
      <c r="B8" s="1"/>
      <c r="C8" s="1"/>
      <c r="D8" s="1"/>
      <c r="E8" s="1"/>
    </row>
    <row r="9" spans="1:5" ht="15.75" customHeight="1">
      <c r="A9" s="1" t="s">
        <v>35</v>
      </c>
      <c r="B9" s="1"/>
      <c r="C9" s="1"/>
      <c r="D9" s="225" t="s">
        <v>43</v>
      </c>
      <c r="E9" s="226" t="str">
        <f>ALUGUEL!C19</f>
        <v>Dezembro/2017</v>
      </c>
    </row>
    <row r="10" spans="1:5" ht="15.75" customHeight="1">
      <c r="A10" s="1" t="s">
        <v>12</v>
      </c>
      <c r="B10" s="1"/>
      <c r="C10" s="1"/>
      <c r="D10" s="1"/>
      <c r="E10" s="1"/>
    </row>
    <row r="11" spans="1:5" ht="15.75" customHeight="1">
      <c r="A11" s="1"/>
      <c r="B11" s="1"/>
      <c r="C11" s="1"/>
      <c r="D11" s="1"/>
      <c r="E11" s="1"/>
    </row>
    <row r="12" spans="1:6" ht="15.75" customHeight="1">
      <c r="A12" s="1" t="s">
        <v>123</v>
      </c>
      <c r="B12" s="1"/>
      <c r="C12" s="1"/>
      <c r="D12" s="69"/>
      <c r="E12" s="227"/>
      <c r="F12" s="224"/>
    </row>
    <row r="13" spans="1:6" ht="15.75" customHeight="1">
      <c r="A13" s="302" t="s">
        <v>32</v>
      </c>
      <c r="B13" s="303"/>
      <c r="C13" s="1"/>
      <c r="D13" s="229"/>
      <c r="E13" s="229"/>
      <c r="F13" s="229"/>
    </row>
    <row r="14" spans="1:6" ht="15.75" customHeight="1">
      <c r="A14" s="80" t="s">
        <v>101</v>
      </c>
      <c r="B14" s="80"/>
      <c r="C14" s="72">
        <v>1110.09</v>
      </c>
      <c r="D14" s="229"/>
      <c r="E14" s="229"/>
      <c r="F14" s="229"/>
    </row>
    <row r="15" spans="1:6" ht="15.75" customHeight="1">
      <c r="A15" s="304" t="s">
        <v>127</v>
      </c>
      <c r="B15" s="305"/>
      <c r="C15" s="228">
        <f>1547.11+97.89+49</f>
        <v>1694</v>
      </c>
      <c r="D15" s="229"/>
      <c r="E15" s="229"/>
      <c r="F15" s="229"/>
    </row>
    <row r="16" spans="1:6" ht="15.75" customHeight="1">
      <c r="A16" s="306"/>
      <c r="B16" s="307"/>
      <c r="C16" s="72">
        <v>0</v>
      </c>
      <c r="D16" s="79"/>
      <c r="E16" s="209"/>
      <c r="F16" s="210"/>
    </row>
    <row r="17" spans="1:6" ht="15.75" customHeight="1">
      <c r="A17" s="308" t="s">
        <v>33</v>
      </c>
      <c r="B17" s="309"/>
      <c r="C17" s="5">
        <f>SUM(C14:C16)</f>
        <v>2804.09</v>
      </c>
      <c r="D17" s="79"/>
      <c r="E17" s="209"/>
      <c r="F17" s="210"/>
    </row>
    <row r="18" spans="1:6" ht="15.75" customHeight="1">
      <c r="A18" s="1"/>
      <c r="B18" s="1"/>
      <c r="C18" s="1"/>
      <c r="D18" s="79"/>
      <c r="E18" s="209"/>
      <c r="F18" s="210"/>
    </row>
    <row r="19" spans="1:6" ht="15.75" customHeight="1">
      <c r="A19" s="69" t="s">
        <v>124</v>
      </c>
      <c r="B19" s="69"/>
      <c r="C19" s="69"/>
      <c r="D19" s="69"/>
      <c r="E19" s="227"/>
      <c r="F19" s="224"/>
    </row>
    <row r="20" spans="1:6" ht="15.75" customHeight="1">
      <c r="A20" s="274" t="s">
        <v>122</v>
      </c>
      <c r="B20" s="274"/>
      <c r="C20" s="274"/>
      <c r="D20" s="274"/>
      <c r="E20" s="274"/>
      <c r="F20" s="274"/>
    </row>
    <row r="21" spans="1:6" ht="15.75" customHeight="1">
      <c r="A21" s="274"/>
      <c r="B21" s="274"/>
      <c r="C21" s="274"/>
      <c r="D21" s="274"/>
      <c r="E21" s="274"/>
      <c r="F21" s="274"/>
    </row>
    <row r="22" spans="1:6" ht="15.75" customHeight="1">
      <c r="A22" s="274"/>
      <c r="B22" s="274"/>
      <c r="C22" s="274"/>
      <c r="D22" s="274"/>
      <c r="E22" s="274"/>
      <c r="F22" s="274"/>
    </row>
    <row r="23" spans="1:6" ht="15.75" customHeight="1">
      <c r="A23" s="77" t="s">
        <v>17</v>
      </c>
      <c r="B23" s="83">
        <v>37</v>
      </c>
      <c r="C23" s="69"/>
      <c r="D23" s="79"/>
      <c r="E23" s="209"/>
      <c r="F23" s="210"/>
    </row>
    <row r="24" spans="1:6" ht="15.75" customHeight="1">
      <c r="A24" s="77" t="s">
        <v>102</v>
      </c>
      <c r="B24" s="83">
        <v>3</v>
      </c>
      <c r="C24" s="69"/>
      <c r="D24" s="79"/>
      <c r="E24" s="209"/>
      <c r="F24" s="210"/>
    </row>
    <row r="25" spans="1:6" ht="15.75" customHeight="1">
      <c r="A25" s="78" t="s">
        <v>46</v>
      </c>
      <c r="B25" s="152">
        <v>46</v>
      </c>
      <c r="C25" s="69"/>
      <c r="D25" s="79"/>
      <c r="E25" s="209"/>
      <c r="F25" s="210"/>
    </row>
    <row r="26" spans="1:6" ht="15.75" customHeight="1">
      <c r="A26" s="78" t="s">
        <v>13</v>
      </c>
      <c r="B26" s="83">
        <f>SUM(B23:B25)</f>
        <v>86</v>
      </c>
      <c r="C26" s="69"/>
      <c r="D26" s="79"/>
      <c r="E26" s="209"/>
      <c r="F26" s="210"/>
    </row>
    <row r="27" spans="1:5" ht="15">
      <c r="A27" s="218"/>
      <c r="B27" s="301"/>
      <c r="C27" s="301"/>
      <c r="D27" s="1"/>
      <c r="E27" s="1"/>
    </row>
    <row r="28" spans="1:5" ht="30">
      <c r="A28" s="310" t="s">
        <v>15</v>
      </c>
      <c r="B28" s="311"/>
      <c r="C28" s="216" t="s">
        <v>16</v>
      </c>
      <c r="D28" s="216" t="s">
        <v>105</v>
      </c>
      <c r="E28" s="217" t="s">
        <v>18</v>
      </c>
    </row>
    <row r="29" spans="1:5" ht="15.75">
      <c r="A29" s="306" t="s">
        <v>14</v>
      </c>
      <c r="B29" s="307"/>
      <c r="C29" s="73">
        <f>C17</f>
        <v>2804.09</v>
      </c>
      <c r="D29" s="73">
        <f>C29/B26*(B24+B23)</f>
        <v>1304.2279069767442</v>
      </c>
      <c r="E29" s="73">
        <f>C29/B26*B25</f>
        <v>1499.862093023256</v>
      </c>
    </row>
    <row r="30" spans="1:5" ht="15.75">
      <c r="A30" s="218"/>
      <c r="B30" s="219"/>
      <c r="C30" s="219"/>
      <c r="D30" s="1"/>
      <c r="E30" s="1"/>
    </row>
    <row r="31" spans="1:5" ht="15.75">
      <c r="A31" s="218"/>
      <c r="B31" s="219"/>
      <c r="C31" s="219"/>
      <c r="D31" s="1"/>
      <c r="E31" s="1"/>
    </row>
    <row r="32" spans="1:5" ht="15.75">
      <c r="A32" s="42" t="s">
        <v>125</v>
      </c>
      <c r="B32" s="42"/>
      <c r="C32" s="42"/>
      <c r="D32" s="42"/>
      <c r="E32" s="59">
        <f>E29</f>
        <v>1499.862093023256</v>
      </c>
    </row>
    <row r="33" spans="1:5" ht="15.75">
      <c r="A33" s="1"/>
      <c r="B33" s="1"/>
      <c r="C33" s="1"/>
      <c r="D33" s="1"/>
      <c r="E33" s="1"/>
    </row>
    <row r="34" spans="1:4" ht="12.75">
      <c r="A34" s="34"/>
      <c r="B34" s="34"/>
      <c r="C34" s="34"/>
      <c r="D34" s="34"/>
    </row>
    <row r="35" spans="1:5" ht="12.75">
      <c r="A35" s="35"/>
      <c r="B35" s="35"/>
      <c r="C35" s="299" t="s">
        <v>42</v>
      </c>
      <c r="D35" s="299"/>
      <c r="E35" s="300"/>
    </row>
    <row r="36" spans="1:6" ht="12.75" customHeight="1">
      <c r="A36" s="35"/>
      <c r="B36" s="35"/>
      <c r="C36" s="280" t="s">
        <v>126</v>
      </c>
      <c r="D36" s="281"/>
      <c r="E36" s="282"/>
      <c r="F36" s="232"/>
    </row>
    <row r="37" spans="1:6" ht="12.75">
      <c r="A37" s="35"/>
      <c r="B37" s="35"/>
      <c r="C37" s="283"/>
      <c r="D37" s="284"/>
      <c r="E37" s="285"/>
      <c r="F37" s="232"/>
    </row>
    <row r="38" spans="1:6" ht="12.75">
      <c r="A38" s="35"/>
      <c r="B38" s="35"/>
      <c r="C38" s="283"/>
      <c r="D38" s="284"/>
      <c r="E38" s="285"/>
      <c r="F38" s="232"/>
    </row>
    <row r="39" spans="1:5" ht="12.75">
      <c r="A39" s="36"/>
      <c r="B39" s="36"/>
      <c r="C39" s="286"/>
      <c r="D39" s="287"/>
      <c r="E39" s="288"/>
    </row>
    <row r="40" spans="1:2" ht="12.75">
      <c r="A40" s="36"/>
      <c r="B40" s="36"/>
    </row>
    <row r="41" spans="1:5" ht="12.75">
      <c r="A41" s="36"/>
      <c r="B41" s="36"/>
      <c r="C41" s="31" t="s">
        <v>37</v>
      </c>
      <c r="E41" s="31" t="s">
        <v>38</v>
      </c>
    </row>
    <row r="42" spans="1:5" ht="12.75">
      <c r="A42" s="34"/>
      <c r="B42" s="34"/>
      <c r="C42" s="16" t="s">
        <v>39</v>
      </c>
      <c r="E42" s="16" t="s">
        <v>39</v>
      </c>
    </row>
    <row r="43" spans="1:5" ht="12.75">
      <c r="A43" s="34"/>
      <c r="B43" s="34"/>
      <c r="C43" s="16"/>
      <c r="E43" s="16"/>
    </row>
    <row r="44" spans="1:5" ht="12.75">
      <c r="A44" s="35"/>
      <c r="B44" s="35"/>
      <c r="C44" s="16"/>
      <c r="E44" s="16"/>
    </row>
    <row r="45" spans="1:5" ht="12.75">
      <c r="A45" s="35"/>
      <c r="B45" s="36"/>
      <c r="C45" s="32"/>
      <c r="E45" s="32"/>
    </row>
    <row r="46" spans="1:5" ht="12.75">
      <c r="A46" s="35"/>
      <c r="B46" s="35"/>
      <c r="C46" s="28" t="s">
        <v>40</v>
      </c>
      <c r="E46" s="56" t="s">
        <v>128</v>
      </c>
    </row>
    <row r="47" spans="1:5" ht="12.75">
      <c r="A47" s="35"/>
      <c r="B47" s="35"/>
      <c r="C47" s="33" t="s">
        <v>41</v>
      </c>
      <c r="E47" s="33" t="s">
        <v>72</v>
      </c>
    </row>
    <row r="48" spans="1:2" ht="12.75">
      <c r="A48" s="35"/>
      <c r="B48" s="35"/>
    </row>
    <row r="49" spans="1:2" ht="12.75">
      <c r="A49" s="35"/>
      <c r="B49" s="35"/>
    </row>
  </sheetData>
  <sheetProtection/>
  <mergeCells count="10">
    <mergeCell ref="C36:E39"/>
    <mergeCell ref="C35:E35"/>
    <mergeCell ref="B27:C27"/>
    <mergeCell ref="A20:F22"/>
    <mergeCell ref="A13:B13"/>
    <mergeCell ref="A15:B15"/>
    <mergeCell ref="A16:B16"/>
    <mergeCell ref="A17:B17"/>
    <mergeCell ref="A28:B28"/>
    <mergeCell ref="A29:B29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5"/>
  <sheetViews>
    <sheetView zoomScalePageLayoutView="0" workbookViewId="0" topLeftCell="A1">
      <selection activeCell="C24" sqref="C24"/>
    </sheetView>
  </sheetViews>
  <sheetFormatPr defaultColWidth="8.8515625" defaultRowHeight="12.75"/>
  <cols>
    <col min="1" max="1" width="17.140625" style="0" customWidth="1"/>
    <col min="2" max="2" width="8.8515625" style="0" customWidth="1"/>
    <col min="3" max="3" width="18.28125" style="0" customWidth="1"/>
    <col min="4" max="4" width="8.8515625" style="0" customWidth="1"/>
    <col min="5" max="5" width="25.421875" style="0" customWidth="1"/>
    <col min="6" max="6" width="10.28125" style="0" customWidth="1"/>
    <col min="7" max="7" width="9.28125" style="0" customWidth="1"/>
    <col min="8" max="8" width="11.28125" style="0" customWidth="1"/>
  </cols>
  <sheetData>
    <row r="2" ht="15">
      <c r="A2" s="1" t="s">
        <v>9</v>
      </c>
    </row>
    <row r="3" ht="12.75">
      <c r="D3" s="123"/>
    </row>
    <row r="4" ht="12.75">
      <c r="D4" s="123"/>
    </row>
    <row r="5" ht="12.75">
      <c r="D5" s="123"/>
    </row>
    <row r="6" spans="1:4" ht="15">
      <c r="A6" s="1"/>
      <c r="D6" s="38"/>
    </row>
    <row r="7" ht="12.75">
      <c r="D7" s="38"/>
    </row>
    <row r="8" spans="1:3" ht="12.75">
      <c r="A8" s="26" t="s">
        <v>34</v>
      </c>
      <c r="B8" s="26"/>
      <c r="C8" s="26"/>
    </row>
    <row r="9" spans="1:5" ht="12.75">
      <c r="A9" s="26" t="s">
        <v>117</v>
      </c>
      <c r="B9" s="26"/>
      <c r="C9" s="26"/>
      <c r="D9" s="38" t="s">
        <v>43</v>
      </c>
      <c r="E9" s="161" t="str">
        <f>ALUGUEL!C19</f>
        <v>Dezembro/2017</v>
      </c>
    </row>
    <row r="10" spans="1:3" ht="12.75">
      <c r="A10" s="26" t="s">
        <v>12</v>
      </c>
      <c r="B10" s="26"/>
      <c r="C10" s="26"/>
    </row>
    <row r="11" ht="12.75">
      <c r="A11" s="26"/>
    </row>
    <row r="12" spans="1:5" ht="12.75" customHeight="1">
      <c r="A12" s="312" t="s">
        <v>109</v>
      </c>
      <c r="B12" s="312"/>
      <c r="C12" s="312"/>
      <c r="D12" s="312"/>
      <c r="E12" s="312"/>
    </row>
    <row r="13" spans="1:5" ht="12.75" customHeight="1">
      <c r="A13" s="312"/>
      <c r="B13" s="312"/>
      <c r="C13" s="312"/>
      <c r="D13" s="312"/>
      <c r="E13" s="312"/>
    </row>
    <row r="14" spans="1:5" ht="12.75" customHeight="1">
      <c r="A14" s="210"/>
      <c r="B14" s="210"/>
      <c r="C14" s="210"/>
      <c r="D14" s="210"/>
      <c r="E14" s="210"/>
    </row>
    <row r="15" spans="1:3" ht="15.75">
      <c r="A15" s="221">
        <v>0.33333</v>
      </c>
      <c r="B15" s="313" t="s">
        <v>60</v>
      </c>
      <c r="C15" s="313"/>
    </row>
    <row r="16" spans="1:3" ht="15.75">
      <c r="A16" s="221">
        <v>0.33333</v>
      </c>
      <c r="B16" s="313" t="s">
        <v>79</v>
      </c>
      <c r="C16" s="313"/>
    </row>
    <row r="17" spans="1:3" ht="15.75">
      <c r="A17" s="221">
        <v>0.33333</v>
      </c>
      <c r="B17" s="313" t="s">
        <v>118</v>
      </c>
      <c r="C17" s="313"/>
    </row>
    <row r="18" spans="1:3" ht="15.75">
      <c r="A18" s="218"/>
      <c r="B18" s="219"/>
      <c r="C18" s="219"/>
    </row>
    <row r="21" ht="12.75">
      <c r="A21" s="25" t="s">
        <v>119</v>
      </c>
    </row>
    <row r="22" spans="1:3" ht="12.75">
      <c r="A22" s="314" t="s">
        <v>120</v>
      </c>
      <c r="B22" s="315"/>
      <c r="C22" s="98">
        <v>918.37</v>
      </c>
    </row>
    <row r="23" spans="1:3" ht="12.75">
      <c r="A23" s="314" t="s">
        <v>131</v>
      </c>
      <c r="B23" s="316"/>
      <c r="C23" s="99">
        <f>225.95+905.52</f>
        <v>1131.47</v>
      </c>
    </row>
    <row r="24" spans="1:5" ht="18" customHeight="1">
      <c r="A24" s="289" t="s">
        <v>33</v>
      </c>
      <c r="B24" s="290"/>
      <c r="C24" s="100">
        <f>SUM(C22:C23)</f>
        <v>2049.84</v>
      </c>
      <c r="E24" s="14"/>
    </row>
    <row r="25" ht="12.75">
      <c r="E25" s="14"/>
    </row>
    <row r="26" spans="2:3" ht="12.75">
      <c r="B26" s="104"/>
      <c r="C26" s="155" t="s">
        <v>31</v>
      </c>
    </row>
    <row r="27" spans="1:5" ht="12.75">
      <c r="A27" s="23" t="s">
        <v>60</v>
      </c>
      <c r="B27" s="24"/>
      <c r="C27" s="61">
        <f>C24*A15</f>
        <v>683.2731672000001</v>
      </c>
      <c r="E27" s="57"/>
    </row>
    <row r="28" spans="1:5" ht="12.75">
      <c r="A28" s="222" t="s">
        <v>61</v>
      </c>
      <c r="B28" s="24"/>
      <c r="C28" s="61">
        <f>C24*A16</f>
        <v>683.2731672000001</v>
      </c>
      <c r="E28" s="57"/>
    </row>
    <row r="29" spans="1:3" ht="12.75">
      <c r="A29" s="222" t="s">
        <v>118</v>
      </c>
      <c r="B29" s="24"/>
      <c r="C29" s="61">
        <f>C24*A17</f>
        <v>683.2731672000001</v>
      </c>
    </row>
    <row r="30" spans="1:3" ht="12.75">
      <c r="A30" s="66"/>
      <c r="B30" s="66"/>
      <c r="C30" s="176"/>
    </row>
    <row r="32" spans="1:5" ht="12.75">
      <c r="A32" s="168" t="s">
        <v>100</v>
      </c>
      <c r="B32" s="168"/>
      <c r="C32" s="168"/>
      <c r="D32" s="168"/>
      <c r="E32" s="169">
        <f>C29</f>
        <v>683.2731672000001</v>
      </c>
    </row>
    <row r="38" spans="1:4" ht="12.75">
      <c r="A38" s="26"/>
      <c r="B38" s="26"/>
      <c r="C38" s="26"/>
      <c r="D38" s="26"/>
    </row>
    <row r="39" spans="1:4" ht="12.75">
      <c r="A39" s="26"/>
      <c r="B39" s="26"/>
      <c r="C39" s="26"/>
      <c r="D39" s="26"/>
    </row>
    <row r="40" spans="1:4" ht="12.75">
      <c r="A40" s="34"/>
      <c r="B40" s="34"/>
      <c r="C40" s="34"/>
      <c r="D40" s="34"/>
    </row>
    <row r="41" spans="1:5" ht="12.75">
      <c r="A41" s="35"/>
      <c r="B41" s="299" t="s">
        <v>42</v>
      </c>
      <c r="C41" s="299"/>
      <c r="D41" s="299"/>
      <c r="E41" s="299"/>
    </row>
    <row r="42" spans="1:5" ht="12.75" customHeight="1">
      <c r="A42" s="35"/>
      <c r="B42" s="280" t="s">
        <v>126</v>
      </c>
      <c r="C42" s="281"/>
      <c r="D42" s="281"/>
      <c r="E42" s="282"/>
    </row>
    <row r="43" spans="1:5" ht="12.75">
      <c r="A43" s="35"/>
      <c r="B43" s="283"/>
      <c r="C43" s="284"/>
      <c r="D43" s="284"/>
      <c r="E43" s="285"/>
    </row>
    <row r="44" spans="1:5" ht="12.75">
      <c r="A44" s="35"/>
      <c r="B44" s="283"/>
      <c r="C44" s="284"/>
      <c r="D44" s="284"/>
      <c r="E44" s="285"/>
    </row>
    <row r="45" spans="1:5" ht="12.75">
      <c r="A45" s="36"/>
      <c r="B45" s="286"/>
      <c r="C45" s="287"/>
      <c r="D45" s="287"/>
      <c r="E45" s="288"/>
    </row>
    <row r="46" spans="1:2" ht="12.75">
      <c r="A46" s="36"/>
      <c r="B46" s="36"/>
    </row>
    <row r="47" spans="1:5" ht="12.75">
      <c r="A47" s="36"/>
      <c r="B47" s="300" t="s">
        <v>37</v>
      </c>
      <c r="C47" s="300"/>
      <c r="E47" s="31" t="s">
        <v>38</v>
      </c>
    </row>
    <row r="48" spans="1:5" ht="12.75">
      <c r="A48" s="34"/>
      <c r="B48" s="317" t="s">
        <v>39</v>
      </c>
      <c r="C48" s="318"/>
      <c r="E48" s="16" t="s">
        <v>39</v>
      </c>
    </row>
    <row r="49" spans="1:5" ht="12.75">
      <c r="A49" s="34"/>
      <c r="B49" s="319"/>
      <c r="C49" s="320"/>
      <c r="E49" s="16"/>
    </row>
    <row r="50" spans="1:5" ht="12.75">
      <c r="A50" s="35"/>
      <c r="B50" s="319"/>
      <c r="C50" s="320"/>
      <c r="E50" s="16"/>
    </row>
    <row r="51" spans="1:5" ht="12.75">
      <c r="A51" s="35"/>
      <c r="B51" s="319"/>
      <c r="C51" s="320"/>
      <c r="E51" s="32"/>
    </row>
    <row r="52" spans="1:5" ht="12.75">
      <c r="A52" s="35"/>
      <c r="B52" s="300" t="s">
        <v>40</v>
      </c>
      <c r="C52" s="300"/>
      <c r="E52" s="56" t="s">
        <v>128</v>
      </c>
    </row>
    <row r="53" spans="1:5" ht="12.75">
      <c r="A53" s="35"/>
      <c r="B53" s="300" t="s">
        <v>41</v>
      </c>
      <c r="C53" s="300"/>
      <c r="E53" s="33" t="s">
        <v>72</v>
      </c>
    </row>
    <row r="54" spans="1:2" ht="12.75">
      <c r="A54" s="35"/>
      <c r="B54" s="35"/>
    </row>
    <row r="55" spans="1:2" ht="12.75">
      <c r="A55" s="35"/>
      <c r="B55" s="35"/>
    </row>
  </sheetData>
  <sheetProtection/>
  <mergeCells count="14">
    <mergeCell ref="B42:E45"/>
    <mergeCell ref="B47:C47"/>
    <mergeCell ref="B48:C48"/>
    <mergeCell ref="B49:C51"/>
    <mergeCell ref="B52:C52"/>
    <mergeCell ref="B53:C53"/>
    <mergeCell ref="A24:B24"/>
    <mergeCell ref="B41:E41"/>
    <mergeCell ref="A12:E13"/>
    <mergeCell ref="B15:C15"/>
    <mergeCell ref="B16:C16"/>
    <mergeCell ref="B17:C17"/>
    <mergeCell ref="A22:B22"/>
    <mergeCell ref="A23:B23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21" sqref="A21"/>
    </sheetView>
  </sheetViews>
  <sheetFormatPr defaultColWidth="8.8515625" defaultRowHeight="12.75"/>
  <cols>
    <col min="1" max="1" width="25.28125" style="0" customWidth="1"/>
    <col min="2" max="2" width="10.421875" style="0" customWidth="1"/>
    <col min="3" max="3" width="11.28125" style="0" customWidth="1"/>
    <col min="4" max="4" width="11.421875" style="0" bestFit="1" customWidth="1"/>
    <col min="5" max="5" width="13.140625" style="0" customWidth="1"/>
    <col min="6" max="8" width="11.421875" style="0" customWidth="1"/>
    <col min="9" max="9" width="11.140625" style="0" customWidth="1"/>
    <col min="10" max="10" width="10.421875" style="111" bestFit="1" customWidth="1"/>
    <col min="11" max="11" width="9.8515625" style="0" customWidth="1"/>
    <col min="12" max="12" width="10.28125" style="0" customWidth="1"/>
    <col min="13" max="13" width="11.28125" style="38" bestFit="1" customWidth="1"/>
    <col min="14" max="14" width="11.28125" style="0" customWidth="1"/>
    <col min="15" max="15" width="2.00390625" style="0" customWidth="1"/>
  </cols>
  <sheetData>
    <row r="1" spans="1:14" ht="19.5" customHeight="1">
      <c r="A1" s="18"/>
      <c r="B1" s="63"/>
      <c r="C1" s="63"/>
      <c r="D1" s="63"/>
      <c r="E1" s="63"/>
      <c r="F1" s="63"/>
      <c r="G1" s="63"/>
      <c r="H1" s="63"/>
      <c r="I1" s="63"/>
      <c r="J1" s="106"/>
      <c r="K1" s="63"/>
      <c r="L1" s="63"/>
      <c r="M1" s="118"/>
      <c r="N1" s="19"/>
    </row>
    <row r="2" spans="1:14" ht="33" customHeight="1">
      <c r="A2" s="20"/>
      <c r="B2" s="66"/>
      <c r="C2" s="66"/>
      <c r="D2" s="66"/>
      <c r="E2" s="66"/>
      <c r="F2" s="66"/>
      <c r="G2" s="66"/>
      <c r="H2" s="66"/>
      <c r="I2" s="66"/>
      <c r="J2" s="108"/>
      <c r="K2" s="66"/>
      <c r="L2" s="66"/>
      <c r="M2" s="120"/>
      <c r="N2" s="21"/>
    </row>
    <row r="3" spans="1:14" ht="18">
      <c r="A3" s="64" t="s">
        <v>146</v>
      </c>
      <c r="B3" s="65"/>
      <c r="C3" s="65"/>
      <c r="D3" s="65"/>
      <c r="E3" s="65"/>
      <c r="F3" s="154"/>
      <c r="G3" s="65"/>
      <c r="H3" s="65"/>
      <c r="I3" s="65"/>
      <c r="J3" s="107"/>
      <c r="K3" s="65"/>
      <c r="L3" s="65"/>
      <c r="M3" s="119"/>
      <c r="N3" s="21"/>
    </row>
    <row r="4" spans="1:14" ht="15">
      <c r="A4" s="64" t="s">
        <v>145</v>
      </c>
      <c r="B4" s="125"/>
      <c r="C4" s="66"/>
      <c r="D4" s="66"/>
      <c r="E4" s="66"/>
      <c r="F4" s="66"/>
      <c r="G4" s="66"/>
      <c r="H4" s="66"/>
      <c r="I4" s="66"/>
      <c r="J4" s="108"/>
      <c r="K4" s="66"/>
      <c r="L4" s="66"/>
      <c r="M4" s="120"/>
      <c r="N4" s="21"/>
    </row>
    <row r="5" spans="1:14" ht="12.75">
      <c r="A5" s="22"/>
      <c r="B5" s="67"/>
      <c r="C5" s="170"/>
      <c r="D5" s="67"/>
      <c r="E5" s="67"/>
      <c r="F5" s="67"/>
      <c r="G5" s="67"/>
      <c r="H5" s="67"/>
      <c r="I5" s="67"/>
      <c r="J5" s="109"/>
      <c r="K5" s="67"/>
      <c r="L5" s="67"/>
      <c r="M5" s="121"/>
      <c r="N5" s="27"/>
    </row>
    <row r="6" spans="1:14" s="39" customFormat="1" ht="13.5">
      <c r="A6" s="243" t="s">
        <v>87</v>
      </c>
      <c r="B6" s="244" t="s">
        <v>49</v>
      </c>
      <c r="C6" s="244" t="s">
        <v>50</v>
      </c>
      <c r="D6" s="244" t="s">
        <v>51</v>
      </c>
      <c r="E6" s="244" t="s">
        <v>52</v>
      </c>
      <c r="F6" s="244" t="s">
        <v>76</v>
      </c>
      <c r="G6" s="244" t="s">
        <v>53</v>
      </c>
      <c r="H6" s="244" t="s">
        <v>54</v>
      </c>
      <c r="I6" s="244" t="s">
        <v>55</v>
      </c>
      <c r="J6" s="244" t="s">
        <v>56</v>
      </c>
      <c r="K6" s="244" t="s">
        <v>57</v>
      </c>
      <c r="L6" s="244" t="s">
        <v>58</v>
      </c>
      <c r="M6" s="244" t="s">
        <v>59</v>
      </c>
      <c r="N6" s="243" t="s">
        <v>84</v>
      </c>
    </row>
    <row r="7" spans="1:14" s="68" customFormat="1" ht="12">
      <c r="A7" s="113" t="s">
        <v>86</v>
      </c>
      <c r="B7" s="101"/>
      <c r="C7" s="171"/>
      <c r="D7" s="171">
        <v>9605.448069347836</v>
      </c>
      <c r="E7" s="171"/>
      <c r="F7" s="171"/>
      <c r="G7" s="171"/>
      <c r="H7" s="235"/>
      <c r="I7" s="171"/>
      <c r="J7" s="171"/>
      <c r="K7" s="236"/>
      <c r="L7" s="236"/>
      <c r="M7" s="237"/>
      <c r="N7" s="102">
        <f>SUM(B7:M7)</f>
        <v>9605.448069347836</v>
      </c>
    </row>
    <row r="8" spans="1:14" s="68" customFormat="1" ht="12">
      <c r="A8" s="113" t="s">
        <v>88</v>
      </c>
      <c r="B8" s="115">
        <v>28775</v>
      </c>
      <c r="C8" s="171">
        <v>28775</v>
      </c>
      <c r="D8" s="171">
        <v>28775</v>
      </c>
      <c r="E8" s="171">
        <v>28775</v>
      </c>
      <c r="F8" s="171">
        <v>28775</v>
      </c>
      <c r="G8" s="171">
        <v>28775</v>
      </c>
      <c r="H8" s="171">
        <v>28775</v>
      </c>
      <c r="I8" s="171">
        <v>28775</v>
      </c>
      <c r="J8" s="171">
        <v>28775</v>
      </c>
      <c r="K8" s="171">
        <v>28775</v>
      </c>
      <c r="L8" s="171">
        <v>28775</v>
      </c>
      <c r="M8" s="171">
        <f>ALUGUEL!$D$30</f>
        <v>28775</v>
      </c>
      <c r="N8" s="102">
        <f aca="true" t="shared" si="0" ref="N8:N18">SUM(B8:M8)</f>
        <v>345300</v>
      </c>
    </row>
    <row r="9" spans="1:14" s="68" customFormat="1" ht="12">
      <c r="A9" s="113" t="s">
        <v>106</v>
      </c>
      <c r="B9" s="115">
        <v>243.2014457831325</v>
      </c>
      <c r="C9" s="171">
        <v>204.57439024390243</v>
      </c>
      <c r="D9" s="171">
        <v>240.81585365853658</v>
      </c>
      <c r="E9" s="171">
        <v>259.84207317073174</v>
      </c>
      <c r="F9" s="171">
        <v>301.2256097560975</v>
      </c>
      <c r="G9" s="171">
        <v>257.20444444444445</v>
      </c>
      <c r="H9" s="171">
        <v>392.41083333333336</v>
      </c>
      <c r="I9" s="171">
        <v>285.0685057471264</v>
      </c>
      <c r="J9" s="171">
        <v>344.3857471264368</v>
      </c>
      <c r="K9" s="171">
        <v>352.03000000000003</v>
      </c>
      <c r="L9" s="171">
        <v>348.39023255813953</v>
      </c>
      <c r="M9" s="171">
        <f>'RATEIO DSP'!$E$13</f>
        <v>295.5072093023256</v>
      </c>
      <c r="N9" s="102">
        <f t="shared" si="0"/>
        <v>3524.656345124207</v>
      </c>
    </row>
    <row r="10" spans="1:14" s="68" customFormat="1" ht="12">
      <c r="A10" s="113" t="s">
        <v>27</v>
      </c>
      <c r="B10" s="115">
        <v>2971.8383132530116</v>
      </c>
      <c r="C10" s="171">
        <v>3031.70487804878</v>
      </c>
      <c r="D10" s="171">
        <v>3524.9542682926826</v>
      </c>
      <c r="E10" s="171">
        <v>3258.6475609756094</v>
      </c>
      <c r="F10" s="171">
        <v>2537.4567073170733</v>
      </c>
      <c r="G10" s="171">
        <v>2912.3219753086423</v>
      </c>
      <c r="H10" s="171">
        <v>2583.444523809524</v>
      </c>
      <c r="I10" s="171">
        <v>3167.9026436781605</v>
      </c>
      <c r="J10" s="171">
        <v>3058.1117241379316</v>
      </c>
      <c r="K10" s="171">
        <v>3501.8673563218395</v>
      </c>
      <c r="L10" s="171">
        <v>3320.189302325581</v>
      </c>
      <c r="M10" s="171">
        <f>'RATEIO DSP'!$E$14</f>
        <v>3410.3383720930233</v>
      </c>
      <c r="N10" s="102">
        <f t="shared" si="0"/>
        <v>37278.77762556186</v>
      </c>
    </row>
    <row r="11" spans="1:14" s="68" customFormat="1" ht="12">
      <c r="A11" s="242" t="s">
        <v>28</v>
      </c>
      <c r="B11" s="171">
        <v>479.08722891566265</v>
      </c>
      <c r="C11" s="171">
        <v>860.6579268292683</v>
      </c>
      <c r="D11" s="171">
        <v>957.825</v>
      </c>
      <c r="E11" s="171">
        <v>742.1542682926829</v>
      </c>
      <c r="F11" s="171">
        <v>1760.85</v>
      </c>
      <c r="G11" s="171">
        <v>1543.4113580246915</v>
      </c>
      <c r="H11" s="171">
        <v>1376.372619047619</v>
      </c>
      <c r="I11" s="171">
        <v>529.7494252873563</v>
      </c>
      <c r="J11" s="171">
        <v>1527.980804597701</v>
      </c>
      <c r="K11" s="171">
        <v>1544.7873563218393</v>
      </c>
      <c r="L11" s="171">
        <v>706.9783720930232</v>
      </c>
      <c r="M11" s="171">
        <f>'RATEIO DSP'!$E$15</f>
        <v>0</v>
      </c>
      <c r="N11" s="102">
        <f t="shared" si="0"/>
        <v>12029.854359409843</v>
      </c>
    </row>
    <row r="12" spans="1:14" s="68" customFormat="1" ht="12">
      <c r="A12" s="113" t="s">
        <v>21</v>
      </c>
      <c r="B12" s="171">
        <v>220.4730120481928</v>
      </c>
      <c r="C12" s="171">
        <v>245.74939024390244</v>
      </c>
      <c r="D12" s="171">
        <v>230.1859756097561</v>
      </c>
      <c r="E12" s="171">
        <v>230.1859756097561</v>
      </c>
      <c r="F12" s="171">
        <v>230.1859756097561</v>
      </c>
      <c r="G12" s="171">
        <v>227.84938271604938</v>
      </c>
      <c r="H12" s="171">
        <v>234.69226190476192</v>
      </c>
      <c r="I12" s="171">
        <v>253.61091954022987</v>
      </c>
      <c r="J12" s="171">
        <v>253.61091954022987</v>
      </c>
      <c r="K12" s="171">
        <v>226.5994252873563</v>
      </c>
      <c r="L12" s="171">
        <v>229.23430232558138</v>
      </c>
      <c r="M12" s="171">
        <f>'RATEIO DSP'!$E$16</f>
        <v>224.35697674418603</v>
      </c>
      <c r="N12" s="102">
        <f t="shared" si="0"/>
        <v>2806.7345171797574</v>
      </c>
    </row>
    <row r="13" spans="1:14" s="68" customFormat="1" ht="12">
      <c r="A13" s="242" t="s">
        <v>22</v>
      </c>
      <c r="B13" s="171">
        <v>2437.8946987951804</v>
      </c>
      <c r="C13" s="171">
        <v>493.9024390243903</v>
      </c>
      <c r="D13" s="171">
        <v>1822.242073170732</v>
      </c>
      <c r="E13" s="171">
        <v>428.04878048780483</v>
      </c>
      <c r="F13" s="171">
        <v>2384.692682926829</v>
      </c>
      <c r="G13" s="171">
        <v>85.82716049382717</v>
      </c>
      <c r="H13" s="171">
        <v>2398.6785714285716</v>
      </c>
      <c r="I13" s="171">
        <v>1395.2895402298852</v>
      </c>
      <c r="J13" s="171">
        <v>88.53287356321839</v>
      </c>
      <c r="K13" s="171">
        <v>2151.784252873563</v>
      </c>
      <c r="L13" s="171">
        <v>1394.2768604651162</v>
      </c>
      <c r="M13" s="171">
        <f>'RATEIO DSP'!$E$17</f>
        <v>1245.8404651162791</v>
      </c>
      <c r="N13" s="102">
        <f t="shared" si="0"/>
        <v>16327.010398575396</v>
      </c>
    </row>
    <row r="14" spans="1:14" s="68" customFormat="1" ht="12">
      <c r="A14" s="242" t="s">
        <v>71</v>
      </c>
      <c r="B14" s="171">
        <v>1165.2409638554218</v>
      </c>
      <c r="C14" s="171">
        <v>335.79878048780495</v>
      </c>
      <c r="D14" s="171">
        <v>1968.398780487805</v>
      </c>
      <c r="E14" s="171">
        <v>1318.4670731707315</v>
      </c>
      <c r="F14" s="171">
        <v>1977.2506097560974</v>
      </c>
      <c r="G14" s="171">
        <v>1459.5777777777776</v>
      </c>
      <c r="H14" s="171">
        <v>2234.6261904761905</v>
      </c>
      <c r="I14" s="171">
        <v>900.2066666666666</v>
      </c>
      <c r="J14" s="171">
        <v>1760.1283908045978</v>
      </c>
      <c r="K14" s="171">
        <v>586.014367816092</v>
      </c>
      <c r="L14" s="171">
        <v>1670.1941860465117</v>
      </c>
      <c r="M14" s="171">
        <f>'RATEIO DSP'!$E$18</f>
        <v>648.3432558139534</v>
      </c>
      <c r="N14" s="102">
        <f t="shared" si="0"/>
        <v>16024.24704315965</v>
      </c>
    </row>
    <row r="15" spans="1:14" s="68" customFormat="1" ht="12">
      <c r="A15" s="113" t="s">
        <v>20</v>
      </c>
      <c r="B15" s="115">
        <v>1958.1296341463415</v>
      </c>
      <c r="C15" s="171">
        <v>1959.6773170731706</v>
      </c>
      <c r="D15" s="171">
        <v>1974.514756097561</v>
      </c>
      <c r="E15" s="171">
        <v>1962.210975609756</v>
      </c>
      <c r="F15" s="171">
        <v>2354.2886585365854</v>
      </c>
      <c r="G15" s="171">
        <v>1946.0503703703705</v>
      </c>
      <c r="H15" s="171">
        <v>1995.1139285714282</v>
      </c>
      <c r="I15" s="171">
        <v>1926.0765517241377</v>
      </c>
      <c r="J15" s="171">
        <v>1925.5606896551722</v>
      </c>
      <c r="K15" s="171">
        <v>1925.6075862068965</v>
      </c>
      <c r="L15" s="171">
        <v>2115.31988372093</v>
      </c>
      <c r="M15" s="171">
        <f>INTERNET!$E$32</f>
        <v>2098.9287209302324</v>
      </c>
      <c r="N15" s="102">
        <f t="shared" si="0"/>
        <v>24141.47907264258</v>
      </c>
    </row>
    <row r="16" spans="1:14" s="68" customFormat="1" ht="12">
      <c r="A16" s="113" t="s">
        <v>107</v>
      </c>
      <c r="B16" s="115">
        <v>3092.0119999999997</v>
      </c>
      <c r="C16" s="171">
        <v>3092.0119999999997</v>
      </c>
      <c r="D16" s="171">
        <v>3092.0119999999997</v>
      </c>
      <c r="E16" s="171">
        <v>3092.0119999999997</v>
      </c>
      <c r="F16" s="171">
        <v>3092.0119999999997</v>
      </c>
      <c r="G16" s="171">
        <v>3092.0119999999997</v>
      </c>
      <c r="H16" s="171">
        <v>3140.662</v>
      </c>
      <c r="I16" s="171">
        <v>3140.662</v>
      </c>
      <c r="J16" s="171">
        <v>3140.662</v>
      </c>
      <c r="K16" s="171">
        <v>3329.3619999999996</v>
      </c>
      <c r="L16" s="171">
        <v>3140.662</v>
      </c>
      <c r="M16" s="171">
        <f>XEROX!$E$34</f>
        <v>3140.662</v>
      </c>
      <c r="N16" s="102">
        <f t="shared" si="0"/>
        <v>37584.74399999999</v>
      </c>
    </row>
    <row r="17" spans="1:14" s="68" customFormat="1" ht="12">
      <c r="A17" s="113" t="s">
        <v>29</v>
      </c>
      <c r="B17" s="115">
        <v>1656.1828915662652</v>
      </c>
      <c r="C17" s="171">
        <v>1663.5018292682928</v>
      </c>
      <c r="D17" s="171">
        <v>1684.5310975609757</v>
      </c>
      <c r="E17" s="171">
        <v>1694.3048780487807</v>
      </c>
      <c r="F17" s="171">
        <v>1720.8109756097558</v>
      </c>
      <c r="G17" s="171">
        <v>2027.183209876543</v>
      </c>
      <c r="H17" s="171">
        <v>2229.2211904761907</v>
      </c>
      <c r="I17" s="171">
        <v>1888.092643678161</v>
      </c>
      <c r="J17" s="171">
        <v>1527.5270114942532</v>
      </c>
      <c r="K17" s="171">
        <v>1649.208390804598</v>
      </c>
      <c r="L17" s="171">
        <v>1678.0038372093024</v>
      </c>
      <c r="M17" s="171">
        <f>'FONE FAX'!$E$32</f>
        <v>1499.862093023256</v>
      </c>
      <c r="N17" s="102">
        <f t="shared" si="0"/>
        <v>20918.430048616374</v>
      </c>
    </row>
    <row r="18" spans="1:14" s="68" customFormat="1" ht="12">
      <c r="A18" s="113" t="s">
        <v>121</v>
      </c>
      <c r="B18" s="115">
        <v>640.6235937</v>
      </c>
      <c r="C18" s="171">
        <v>640.6235937</v>
      </c>
      <c r="D18" s="171">
        <v>640.6235937</v>
      </c>
      <c r="E18" s="171">
        <v>640.6235937</v>
      </c>
      <c r="F18" s="171">
        <v>640.6235937</v>
      </c>
      <c r="G18" s="171">
        <v>641.1469218000001</v>
      </c>
      <c r="H18" s="171">
        <v>644.3502231</v>
      </c>
      <c r="I18" s="171">
        <v>666.1866714</v>
      </c>
      <c r="J18" s="171">
        <v>683.2731672000001</v>
      </c>
      <c r="K18" s="171">
        <v>683.2731672000001</v>
      </c>
      <c r="L18" s="171">
        <v>683.2731672000001</v>
      </c>
      <c r="M18" s="171">
        <f>SISTEMAS!$E$32</f>
        <v>683.2731672000001</v>
      </c>
      <c r="N18" s="102">
        <f t="shared" si="0"/>
        <v>7887.8944536</v>
      </c>
    </row>
    <row r="19" spans="1:14" s="68" customFormat="1" ht="12">
      <c r="A19" s="245"/>
      <c r="B19" s="246">
        <f>SUM(B8:B18)-0.01</f>
        <v>43639.673782063204</v>
      </c>
      <c r="C19" s="246">
        <v>41303.19254491951</v>
      </c>
      <c r="D19" s="246">
        <v>54516.55146792589</v>
      </c>
      <c r="E19" s="246">
        <v>42401.48717906585</v>
      </c>
      <c r="F19" s="246">
        <v>45774.396813212195</v>
      </c>
      <c r="G19" s="246">
        <v>42967.58460081235</v>
      </c>
      <c r="H19" s="246">
        <v>46004.56234214763</v>
      </c>
      <c r="I19" s="246">
        <v>42927.845567951714</v>
      </c>
      <c r="J19" s="246">
        <v>43084.77332811954</v>
      </c>
      <c r="K19" s="246">
        <v>44725.53390283218</v>
      </c>
      <c r="L19" s="246">
        <v>44061.522143944174</v>
      </c>
      <c r="M19" s="246">
        <f>SUM(M7:M18)</f>
        <v>42022.11226022326</v>
      </c>
      <c r="N19" s="247">
        <f>SUM(B19:M19)</f>
        <v>533429.2359332176</v>
      </c>
    </row>
    <row r="20" ht="12.75">
      <c r="I20" s="14"/>
    </row>
    <row r="21" spans="1:13" ht="12.75" customHeight="1">
      <c r="A21" s="233" t="s">
        <v>126</v>
      </c>
      <c r="B21" s="230"/>
      <c r="C21" s="231"/>
      <c r="D21" s="231"/>
      <c r="E21" s="231"/>
      <c r="F21" s="231"/>
      <c r="G21" s="231"/>
      <c r="H21" s="231"/>
      <c r="I21" s="231"/>
      <c r="J21" s="112"/>
      <c r="K21" s="35"/>
      <c r="L21" s="35"/>
      <c r="M21" s="120"/>
    </row>
    <row r="22" spans="1:14" ht="12.75">
      <c r="A22" s="37"/>
      <c r="I22" s="188"/>
      <c r="K22" s="186"/>
      <c r="L22" s="234"/>
      <c r="M22" s="167"/>
      <c r="N22" s="14"/>
    </row>
    <row r="23" spans="7:12" ht="12.75">
      <c r="G23" s="240"/>
      <c r="H23" s="190"/>
      <c r="I23" s="189"/>
      <c r="L23" s="234"/>
    </row>
    <row r="24" spans="8:12" ht="12.75">
      <c r="H24" s="190"/>
      <c r="I24" s="189"/>
      <c r="L24" s="234"/>
    </row>
    <row r="25" spans="5:12" ht="12.75">
      <c r="E25" s="186"/>
      <c r="H25" s="197"/>
      <c r="I25" s="189"/>
      <c r="L25" s="234"/>
    </row>
    <row r="26" spans="4:12" ht="12.75">
      <c r="D26" s="66"/>
      <c r="E26" s="195"/>
      <c r="F26" s="66"/>
      <c r="G26" s="186"/>
      <c r="H26" s="197"/>
      <c r="I26" s="189"/>
      <c r="L26" s="234"/>
    </row>
    <row r="27" spans="4:13" ht="12.75">
      <c r="D27" s="120"/>
      <c r="E27" s="322"/>
      <c r="F27" s="322"/>
      <c r="G27" s="66"/>
      <c r="H27" s="197"/>
      <c r="I27" s="189"/>
      <c r="L27" s="234"/>
      <c r="M27" s="180"/>
    </row>
    <row r="28" spans="2:12" ht="12.75">
      <c r="B28" s="193"/>
      <c r="C28" s="66" t="s">
        <v>89</v>
      </c>
      <c r="D28" s="66"/>
      <c r="H28" s="197"/>
      <c r="I28" s="189"/>
      <c r="L28" s="234"/>
    </row>
    <row r="29" spans="2:9" ht="12.75">
      <c r="B29" s="193"/>
      <c r="C29" s="66"/>
      <c r="D29" s="66"/>
      <c r="H29" s="197"/>
      <c r="I29" s="189"/>
    </row>
    <row r="30" spans="2:8" ht="12.75">
      <c r="B30" s="66"/>
      <c r="C30" s="66"/>
      <c r="D30" s="66"/>
      <c r="E30" s="181"/>
      <c r="H30" s="198"/>
    </row>
    <row r="31" spans="1:8" ht="12.75">
      <c r="A31" s="321"/>
      <c r="B31" s="321"/>
      <c r="C31" s="172"/>
      <c r="D31" s="178"/>
      <c r="E31" s="178"/>
      <c r="H31" s="198"/>
    </row>
    <row r="32" spans="1:8" ht="12.75">
      <c r="A32" s="178"/>
      <c r="B32" s="179"/>
      <c r="C32" s="179"/>
      <c r="D32" s="179"/>
      <c r="E32" s="179"/>
      <c r="H32" s="186"/>
    </row>
    <row r="33" spans="1:8" ht="12.75">
      <c r="A33" s="60"/>
      <c r="B33" s="173"/>
      <c r="C33" s="26"/>
      <c r="E33" s="179"/>
      <c r="H33" s="186"/>
    </row>
    <row r="34" spans="1:5" ht="12.75">
      <c r="A34" s="60"/>
      <c r="B34" s="173"/>
      <c r="C34" s="26"/>
      <c r="E34" s="179"/>
    </row>
    <row r="35" spans="1:4" ht="12.75">
      <c r="A35" s="184"/>
      <c r="B35" s="185"/>
      <c r="C35" s="185"/>
      <c r="D35" s="185"/>
    </row>
  </sheetData>
  <sheetProtection/>
  <mergeCells count="2">
    <mergeCell ref="A31:B31"/>
    <mergeCell ref="E27:F27"/>
  </mergeCells>
  <printOptions/>
  <pageMargins left="0.15748031496062992" right="0.2755905511811024" top="0.984251968503937" bottom="0.984251968503937" header="0.5118110236220472" footer="0.5118110236220472"/>
  <pageSetup horizontalDpi="600" verticalDpi="600" orientation="landscape" paperSize="9" scale="7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1"/>
  <sheetViews>
    <sheetView zoomScalePageLayoutView="0" workbookViewId="0" topLeftCell="A1">
      <selection activeCell="F29" sqref="F29"/>
    </sheetView>
  </sheetViews>
  <sheetFormatPr defaultColWidth="8.8515625" defaultRowHeight="12.75"/>
  <cols>
    <col min="1" max="1" width="10.8515625" style="0" customWidth="1"/>
    <col min="2" max="2" width="12.421875" style="0" bestFit="1" customWidth="1"/>
    <col min="3" max="3" width="15.421875" style="0" customWidth="1"/>
    <col min="4" max="4" width="18.28125" style="0" bestFit="1" customWidth="1"/>
    <col min="5" max="9" width="8.8515625" style="0" customWidth="1"/>
    <col min="10" max="10" width="10.00390625" style="0" bestFit="1" customWidth="1"/>
    <col min="11" max="13" width="8.8515625" style="0" customWidth="1"/>
    <col min="14" max="14" width="10.140625" style="0" bestFit="1" customWidth="1"/>
  </cols>
  <sheetData>
    <row r="2" spans="1:10" ht="15">
      <c r="A2" s="241" t="s">
        <v>132</v>
      </c>
      <c r="B2" s="241" t="s">
        <v>133</v>
      </c>
      <c r="C2" s="241" t="s">
        <v>134</v>
      </c>
      <c r="D2" s="241" t="s">
        <v>135</v>
      </c>
      <c r="E2" s="241">
        <v>460000</v>
      </c>
      <c r="F2" s="241">
        <v>0</v>
      </c>
      <c r="G2" s="241">
        <v>0</v>
      </c>
      <c r="H2" s="241">
        <v>-15000</v>
      </c>
      <c r="I2" s="241">
        <v>445000</v>
      </c>
      <c r="J2" s="241">
        <v>360827.19</v>
      </c>
    </row>
    <row r="3" spans="1:10" ht="15">
      <c r="A3" s="241" t="s">
        <v>132</v>
      </c>
      <c r="B3" s="241" t="s">
        <v>136</v>
      </c>
      <c r="C3" s="241" t="s">
        <v>137</v>
      </c>
      <c r="D3" s="241" t="s">
        <v>135</v>
      </c>
      <c r="E3" s="241">
        <v>50000</v>
      </c>
      <c r="F3" s="241">
        <v>0</v>
      </c>
      <c r="G3" s="241">
        <v>0</v>
      </c>
      <c r="H3" s="241">
        <v>0</v>
      </c>
      <c r="I3" s="241">
        <v>50000</v>
      </c>
      <c r="J3" s="241">
        <v>42864.85</v>
      </c>
    </row>
    <row r="4" spans="1:10" ht="15">
      <c r="A4" s="241" t="s">
        <v>132</v>
      </c>
      <c r="B4" s="241" t="s">
        <v>138</v>
      </c>
      <c r="C4" s="241" t="s">
        <v>139</v>
      </c>
      <c r="D4" s="241" t="s">
        <v>135</v>
      </c>
      <c r="E4" s="241">
        <v>83000</v>
      </c>
      <c r="F4" s="241">
        <v>0</v>
      </c>
      <c r="G4" s="241">
        <v>0</v>
      </c>
      <c r="H4" s="241">
        <v>0</v>
      </c>
      <c r="I4" s="241">
        <v>83000</v>
      </c>
      <c r="J4" s="241">
        <v>75527.24</v>
      </c>
    </row>
    <row r="5" spans="1:10" ht="15">
      <c r="A5" s="241" t="s">
        <v>132</v>
      </c>
      <c r="B5" s="241" t="s">
        <v>140</v>
      </c>
      <c r="C5" s="241" t="s">
        <v>141</v>
      </c>
      <c r="D5" s="241" t="s">
        <v>135</v>
      </c>
      <c r="E5" s="241">
        <v>4000</v>
      </c>
      <c r="F5" s="241">
        <v>0</v>
      </c>
      <c r="G5" s="241">
        <v>0</v>
      </c>
      <c r="H5" s="241">
        <v>0</v>
      </c>
      <c r="I5" s="241">
        <v>4000</v>
      </c>
      <c r="J5" s="241">
        <v>2582.38</v>
      </c>
    </row>
    <row r="6" spans="1:10" ht="15">
      <c r="A6" s="241" t="s">
        <v>132</v>
      </c>
      <c r="B6" s="241" t="s">
        <v>142</v>
      </c>
      <c r="C6" s="241" t="s">
        <v>143</v>
      </c>
      <c r="D6" s="241" t="s">
        <v>135</v>
      </c>
      <c r="E6" s="241">
        <v>15000</v>
      </c>
      <c r="F6" s="241">
        <v>0</v>
      </c>
      <c r="G6" s="241">
        <v>0</v>
      </c>
      <c r="H6" s="241">
        <v>-3000</v>
      </c>
      <c r="I6" s="241">
        <v>12000</v>
      </c>
      <c r="J6" s="241">
        <v>9605.45</v>
      </c>
    </row>
    <row r="8" spans="1:14" ht="12.75">
      <c r="A8" s="114" t="s">
        <v>44</v>
      </c>
      <c r="B8" s="110" t="s">
        <v>49</v>
      </c>
      <c r="C8" s="238" t="s">
        <v>50</v>
      </c>
      <c r="D8" s="110" t="s">
        <v>51</v>
      </c>
      <c r="E8" s="110" t="s">
        <v>52</v>
      </c>
      <c r="F8" s="110" t="s">
        <v>76</v>
      </c>
      <c r="G8" s="110" t="s">
        <v>53</v>
      </c>
      <c r="H8" s="110" t="s">
        <v>54</v>
      </c>
      <c r="I8" s="110" t="s">
        <v>55</v>
      </c>
      <c r="J8" s="110" t="s">
        <v>56</v>
      </c>
      <c r="K8" s="110" t="s">
        <v>57</v>
      </c>
      <c r="L8" s="110" t="s">
        <v>58</v>
      </c>
      <c r="M8" s="122" t="s">
        <v>59</v>
      </c>
      <c r="N8" s="114" t="s">
        <v>13</v>
      </c>
    </row>
    <row r="9" spans="1:14" ht="12.75">
      <c r="A9" s="40"/>
      <c r="B9" s="101"/>
      <c r="C9" s="171"/>
      <c r="D9" s="171">
        <v>9605.448069347836</v>
      </c>
      <c r="E9" s="171"/>
      <c r="F9" s="171"/>
      <c r="G9" s="171"/>
      <c r="H9" s="235"/>
      <c r="I9" s="171"/>
      <c r="J9" s="171"/>
      <c r="K9" s="236"/>
      <c r="L9" s="236"/>
      <c r="M9" s="237"/>
      <c r="N9" s="102">
        <f>SUM(B9:M9)</f>
        <v>9605.448069347836</v>
      </c>
    </row>
    <row r="10" spans="1:14" ht="12.75">
      <c r="A10" s="40" t="s">
        <v>91</v>
      </c>
      <c r="B10" s="115">
        <v>28775</v>
      </c>
      <c r="C10" s="171">
        <v>28775</v>
      </c>
      <c r="D10" s="171">
        <v>28775</v>
      </c>
      <c r="E10" s="171">
        <v>28775</v>
      </c>
      <c r="F10" s="171">
        <v>28775</v>
      </c>
      <c r="G10" s="171">
        <v>28775</v>
      </c>
      <c r="H10" s="171">
        <v>28775</v>
      </c>
      <c r="I10" s="171">
        <v>28775</v>
      </c>
      <c r="J10" s="171">
        <v>28775</v>
      </c>
      <c r="K10" s="171">
        <v>28775</v>
      </c>
      <c r="L10" s="171">
        <v>28775</v>
      </c>
      <c r="M10" s="171">
        <f>ALUGUEL!$D$30</f>
        <v>28775</v>
      </c>
      <c r="N10" s="102">
        <f aca="true" t="shared" si="0" ref="N10:N20">SUM(B10:M10)</f>
        <v>345300</v>
      </c>
    </row>
    <row r="11" spans="1:14" ht="12.75">
      <c r="A11" s="40" t="s">
        <v>92</v>
      </c>
      <c r="B11" s="115">
        <v>240.81585365853658</v>
      </c>
      <c r="C11" s="171">
        <v>204.57439024390243</v>
      </c>
      <c r="D11" s="171">
        <v>240.81585365853658</v>
      </c>
      <c r="E11" s="171">
        <v>259.84207317073174</v>
      </c>
      <c r="F11" s="171">
        <v>301.2256097560975</v>
      </c>
      <c r="G11" s="171">
        <v>257.20444444444445</v>
      </c>
      <c r="H11" s="171">
        <v>392.41083333333336</v>
      </c>
      <c r="I11" s="171">
        <v>285.0685057471264</v>
      </c>
      <c r="J11" s="171">
        <v>344.3857471264368</v>
      </c>
      <c r="K11" s="171">
        <v>352.03000000000003</v>
      </c>
      <c r="L11" s="171">
        <v>348.39023255813953</v>
      </c>
      <c r="M11" s="171">
        <f>'RATEIO DSP'!$E$13</f>
        <v>295.5072093023256</v>
      </c>
      <c r="N11" s="102">
        <f t="shared" si="0"/>
        <v>3522.270752999611</v>
      </c>
    </row>
    <row r="12" spans="1:14" ht="12.75">
      <c r="A12" s="40" t="s">
        <v>93</v>
      </c>
      <c r="B12" s="115">
        <v>2942.687195121951</v>
      </c>
      <c r="C12" s="171">
        <v>3031.70487804878</v>
      </c>
      <c r="D12" s="171">
        <v>3524.9542682926826</v>
      </c>
      <c r="E12" s="171">
        <v>3258.6475609756094</v>
      </c>
      <c r="F12" s="171">
        <v>2537.4567073170733</v>
      </c>
      <c r="G12" s="171">
        <v>2912.3219753086423</v>
      </c>
      <c r="H12" s="171">
        <v>2583.444523809524</v>
      </c>
      <c r="I12" s="171">
        <v>3167.9026436781605</v>
      </c>
      <c r="J12" s="171">
        <v>3058.1117241379316</v>
      </c>
      <c r="K12" s="171">
        <v>3501.8673563218395</v>
      </c>
      <c r="L12" s="171">
        <v>3320.189302325581</v>
      </c>
      <c r="M12" s="171">
        <f>'RATEIO DSP'!$E$14</f>
        <v>3410.3383720930233</v>
      </c>
      <c r="N12" s="102">
        <f t="shared" si="0"/>
        <v>37249.626507430796</v>
      </c>
    </row>
    <row r="13" spans="1:14" ht="12.75">
      <c r="A13" s="40" t="s">
        <v>94</v>
      </c>
      <c r="B13" s="171">
        <v>474.3878048780488</v>
      </c>
      <c r="C13" s="171">
        <v>860.6579268292683</v>
      </c>
      <c r="D13" s="171">
        <v>957.825</v>
      </c>
      <c r="E13" s="171">
        <v>742.1542682926829</v>
      </c>
      <c r="F13" s="171">
        <v>1760.85</v>
      </c>
      <c r="G13" s="171">
        <v>1543.4113580246915</v>
      </c>
      <c r="H13" s="171">
        <v>1376.372619047619</v>
      </c>
      <c r="I13" s="171">
        <v>529.7494252873563</v>
      </c>
      <c r="J13" s="171">
        <v>1527.980804597701</v>
      </c>
      <c r="K13" s="171">
        <v>1544.7873563218393</v>
      </c>
      <c r="L13" s="171">
        <v>706.9783720930232</v>
      </c>
      <c r="M13" s="171">
        <f>'RATEIO DSP'!$E$15</f>
        <v>0</v>
      </c>
      <c r="N13" s="102">
        <f t="shared" si="0"/>
        <v>12025.15493537223</v>
      </c>
    </row>
    <row r="14" spans="1:14" ht="12.75">
      <c r="A14" s="40" t="s">
        <v>95</v>
      </c>
      <c r="B14" s="171">
        <v>218.31036585365854</v>
      </c>
      <c r="C14" s="171">
        <v>245.74939024390244</v>
      </c>
      <c r="D14" s="171">
        <v>230.1859756097561</v>
      </c>
      <c r="E14" s="171">
        <v>230.1859756097561</v>
      </c>
      <c r="F14" s="171">
        <v>230.1859756097561</v>
      </c>
      <c r="G14" s="171">
        <v>227.84938271604938</v>
      </c>
      <c r="H14" s="171">
        <v>234.69226190476192</v>
      </c>
      <c r="I14" s="171">
        <v>253.61091954022987</v>
      </c>
      <c r="J14" s="171">
        <v>253.61091954022987</v>
      </c>
      <c r="K14" s="171">
        <v>226.5994252873563</v>
      </c>
      <c r="L14" s="171">
        <v>229.23430232558138</v>
      </c>
      <c r="M14" s="171">
        <f>'RATEIO DSP'!$E$16</f>
        <v>224.35697674418603</v>
      </c>
      <c r="N14" s="102">
        <f t="shared" si="0"/>
        <v>2804.5718709852235</v>
      </c>
    </row>
    <row r="15" spans="1:14" ht="12.75">
      <c r="A15" s="40" t="s">
        <v>96</v>
      </c>
      <c r="B15" s="171">
        <v>2413.9810975609753</v>
      </c>
      <c r="C15" s="171">
        <v>493.9024390243903</v>
      </c>
      <c r="D15" s="171">
        <v>1822.242073170732</v>
      </c>
      <c r="E15" s="171">
        <v>428.04878048780483</v>
      </c>
      <c r="F15" s="171">
        <v>2384.692682926829</v>
      </c>
      <c r="G15" s="171">
        <v>85.82716049382717</v>
      </c>
      <c r="H15" s="171">
        <v>2398.6785714285716</v>
      </c>
      <c r="I15" s="171">
        <v>1395.2895402298852</v>
      </c>
      <c r="J15" s="171">
        <v>88.53287356321839</v>
      </c>
      <c r="K15" s="171">
        <v>2151.784252873563</v>
      </c>
      <c r="L15" s="171">
        <v>1394.2768604651162</v>
      </c>
      <c r="M15" s="171">
        <f>'RATEIO DSP'!$E$17</f>
        <v>1245.8404651162791</v>
      </c>
      <c r="N15" s="102">
        <f t="shared" si="0"/>
        <v>16303.096797341193</v>
      </c>
    </row>
    <row r="16" spans="1:14" ht="12.75">
      <c r="A16" s="40" t="s">
        <v>94</v>
      </c>
      <c r="B16" s="171">
        <v>1153.810975609756</v>
      </c>
      <c r="C16" s="171">
        <v>335.79878048780495</v>
      </c>
      <c r="D16" s="171">
        <v>1968.398780487805</v>
      </c>
      <c r="E16" s="171">
        <v>1318.4670731707315</v>
      </c>
      <c r="F16" s="171">
        <v>1977.2506097560974</v>
      </c>
      <c r="G16" s="171">
        <v>1459.5777777777776</v>
      </c>
      <c r="H16" s="171">
        <v>2234.6261904761905</v>
      </c>
      <c r="I16" s="171">
        <v>900.2066666666666</v>
      </c>
      <c r="J16" s="171">
        <v>1760.1283908045978</v>
      </c>
      <c r="K16" s="171">
        <v>586.014367816092</v>
      </c>
      <c r="L16" s="171">
        <v>1670.1941860465117</v>
      </c>
      <c r="M16" s="171">
        <f>'RATEIO DSP'!$E$18</f>
        <v>648.3432558139534</v>
      </c>
      <c r="N16" s="102">
        <f t="shared" si="0"/>
        <v>16012.817054913983</v>
      </c>
    </row>
    <row r="17" spans="1:14" ht="12.75">
      <c r="A17" s="40" t="s">
        <v>97</v>
      </c>
      <c r="B17" s="115">
        <v>1958.1296341463415</v>
      </c>
      <c r="C17" s="171">
        <v>1959.6773170731706</v>
      </c>
      <c r="D17" s="171">
        <v>1974.514756097561</v>
      </c>
      <c r="E17" s="171">
        <v>1962.210975609756</v>
      </c>
      <c r="F17" s="171">
        <v>2354.2886585365854</v>
      </c>
      <c r="G17" s="171">
        <v>1946.0503703703705</v>
      </c>
      <c r="H17" s="171">
        <v>1995.1139285714282</v>
      </c>
      <c r="I17" s="171">
        <v>1926.0765517241377</v>
      </c>
      <c r="J17" s="171">
        <v>1925.5606896551722</v>
      </c>
      <c r="K17" s="171">
        <v>1925.6075862068965</v>
      </c>
      <c r="L17" s="171">
        <v>2115.31988372093</v>
      </c>
      <c r="M17" s="171">
        <f>INTERNET!$E$32</f>
        <v>2098.9287209302324</v>
      </c>
      <c r="N17" s="102">
        <f t="shared" si="0"/>
        <v>24141.47907264258</v>
      </c>
    </row>
    <row r="18" spans="1:14" ht="12.75">
      <c r="A18" s="40" t="s">
        <v>98</v>
      </c>
      <c r="B18" s="115">
        <v>3092.0119999999997</v>
      </c>
      <c r="C18" s="171">
        <v>3092.0119999999997</v>
      </c>
      <c r="D18" s="171">
        <v>3092.0119999999997</v>
      </c>
      <c r="E18" s="171">
        <v>3092.0119999999997</v>
      </c>
      <c r="F18" s="171">
        <v>3092.0119999999997</v>
      </c>
      <c r="G18" s="171">
        <v>3092.0119999999997</v>
      </c>
      <c r="H18" s="171">
        <v>3140.662</v>
      </c>
      <c r="I18" s="171">
        <v>3140.662</v>
      </c>
      <c r="J18" s="171">
        <v>3140.662</v>
      </c>
      <c r="K18" s="171">
        <v>3329.3619999999996</v>
      </c>
      <c r="L18" s="171">
        <v>3140.662</v>
      </c>
      <c r="M18" s="171">
        <f>XEROX!$E$34</f>
        <v>3140.662</v>
      </c>
      <c r="N18" s="102">
        <f t="shared" si="0"/>
        <v>37584.74399999999</v>
      </c>
    </row>
    <row r="19" spans="1:14" ht="12.75">
      <c r="A19" s="40" t="s">
        <v>99</v>
      </c>
      <c r="B19" s="115">
        <v>1639.9371951219514</v>
      </c>
      <c r="C19" s="171">
        <v>1663.5018292682928</v>
      </c>
      <c r="D19" s="171">
        <v>1684.5310975609757</v>
      </c>
      <c r="E19" s="171">
        <v>1694.3048780487807</v>
      </c>
      <c r="F19" s="171">
        <v>1720.8109756097558</v>
      </c>
      <c r="G19" s="171">
        <v>2027.183209876543</v>
      </c>
      <c r="H19" s="171">
        <v>2229.2211904761907</v>
      </c>
      <c r="I19" s="171">
        <v>1888.092643678161</v>
      </c>
      <c r="J19" s="171">
        <v>1527.5270114942532</v>
      </c>
      <c r="K19" s="171">
        <v>1649.208390804598</v>
      </c>
      <c r="L19" s="171">
        <v>1678.0038372093024</v>
      </c>
      <c r="M19" s="171">
        <f>'FONE FAX'!$E$32</f>
        <v>1499.862093023256</v>
      </c>
      <c r="N19" s="102">
        <f t="shared" si="0"/>
        <v>20902.184352172062</v>
      </c>
    </row>
    <row r="20" spans="1:14" ht="12.75">
      <c r="A20" s="40" t="s">
        <v>114</v>
      </c>
      <c r="B20" s="115">
        <v>640.6235937</v>
      </c>
      <c r="C20" s="171">
        <v>640.6235937</v>
      </c>
      <c r="D20" s="171">
        <v>640.6235937</v>
      </c>
      <c r="E20" s="171">
        <v>640.6235937</v>
      </c>
      <c r="F20" s="171">
        <v>640.6235937</v>
      </c>
      <c r="G20" s="171">
        <v>641.1469218000001</v>
      </c>
      <c r="H20" s="171">
        <v>644.3502231</v>
      </c>
      <c r="I20" s="171">
        <v>666.1866714</v>
      </c>
      <c r="J20" s="171">
        <v>683.2731672000001</v>
      </c>
      <c r="K20" s="171">
        <v>683.2731672000001</v>
      </c>
      <c r="L20" s="171">
        <v>683.2731672000001</v>
      </c>
      <c r="M20" s="171">
        <f>SISTEMAS!$E$32</f>
        <v>683.2731672000001</v>
      </c>
      <c r="N20" s="102">
        <f t="shared" si="0"/>
        <v>7887.8944536</v>
      </c>
    </row>
    <row r="21" spans="1:14" ht="12.75">
      <c r="A21" s="41"/>
      <c r="B21" s="116">
        <v>43549.68571565122</v>
      </c>
      <c r="C21" s="239">
        <v>41303.19254491951</v>
      </c>
      <c r="D21" s="239">
        <v>54516.55146792589</v>
      </c>
      <c r="E21" s="239">
        <v>42401.48717906585</v>
      </c>
      <c r="F21" s="239">
        <v>45774.396813212195</v>
      </c>
      <c r="G21" s="239">
        <v>42967.58460081235</v>
      </c>
      <c r="H21" s="239">
        <v>46004.56234214763</v>
      </c>
      <c r="I21" s="239">
        <v>42927.845567951714</v>
      </c>
      <c r="J21" s="239">
        <v>43084.77332811954</v>
      </c>
      <c r="K21" s="116">
        <v>44725.53390283218</v>
      </c>
      <c r="L21" s="116">
        <v>44061.522143944174</v>
      </c>
      <c r="M21" s="116">
        <f>SUM(M9:M20)</f>
        <v>42022.11226022326</v>
      </c>
      <c r="N21" s="102">
        <f>SUM(B21:M21)</f>
        <v>533339.2478668055</v>
      </c>
    </row>
    <row r="26" ht="12.75">
      <c r="E26">
        <f>88+748.11+383.7+578.19</f>
        <v>1798</v>
      </c>
    </row>
    <row r="27" ht="12.75">
      <c r="E27">
        <f>3010.12-E26</f>
        <v>1212.12</v>
      </c>
    </row>
    <row r="28" ht="12.75">
      <c r="F28">
        <f>1110.09+1694</f>
        <v>2804.09</v>
      </c>
    </row>
    <row r="31" ht="12.75">
      <c r="L31">
        <f>2365.18-36</f>
        <v>2329.18</v>
      </c>
    </row>
  </sheetData>
  <sheetProtection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OCEPAR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de Informática</dc:creator>
  <cp:keywords/>
  <dc:description/>
  <cp:lastModifiedBy>Usuário do Microsoft Office</cp:lastModifiedBy>
  <cp:lastPrinted>2018-01-09T18:08:58Z</cp:lastPrinted>
  <dcterms:created xsi:type="dcterms:W3CDTF">2000-05-25T18:52:37Z</dcterms:created>
  <dcterms:modified xsi:type="dcterms:W3CDTF">2018-01-30T12:25:36Z</dcterms:modified>
  <cp:category/>
  <cp:version/>
  <cp:contentType/>
  <cp:contentStatus/>
</cp:coreProperties>
</file>