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_000\Google Drive\CURSOS\CURSOS 2015\POA\Arquivos Curso Participantes\"/>
    </mc:Choice>
  </mc:AlternateContent>
  <bookViews>
    <workbookView xWindow="120" yWindow="2340" windowWidth="9345" windowHeight="2820" firstSheet="11" activeTab="11"/>
  </bookViews>
  <sheets>
    <sheet name="JAN" sheetId="99" state="hidden" r:id="rId1"/>
    <sheet name="FEV" sheetId="100" state="hidden" r:id="rId2"/>
    <sheet name="MAR" sheetId="101" state="hidden" r:id="rId3"/>
    <sheet name="ABR" sheetId="102" state="hidden" r:id="rId4"/>
    <sheet name="MAI" sheetId="103" state="hidden" r:id="rId5"/>
    <sheet name="JUN" sheetId="104" state="hidden" r:id="rId6"/>
    <sheet name="JUL" sheetId="105" state="hidden" r:id="rId7"/>
    <sheet name="AGO" sheetId="106" state="hidden" r:id="rId8"/>
    <sheet name="SET" sheetId="107" state="hidden" r:id="rId9"/>
    <sheet name="OUT" sheetId="108" state="hidden" r:id="rId10"/>
    <sheet name="NOV" sheetId="109" state="hidden" r:id="rId11"/>
    <sheet name="IRPJ" sheetId="111" r:id="rId12"/>
    <sheet name="CSLL" sheetId="114" r:id="rId13"/>
  </sheets>
  <definedNames>
    <definedName name="_xlnm.Print_Area" localSheetId="7">AGO!$A$1:$F$152</definedName>
    <definedName name="_xlnm.Print_Area" localSheetId="4">MAI!$A$80:$F$162</definedName>
  </definedNames>
  <calcPr calcId="152511"/>
</workbook>
</file>

<file path=xl/calcChain.xml><?xml version="1.0" encoding="utf-8"?>
<calcChain xmlns="http://schemas.openxmlformats.org/spreadsheetml/2006/main">
  <c r="E25" i="111" l="1"/>
  <c r="F25" i="111"/>
  <c r="G25" i="111"/>
  <c r="H25" i="111"/>
  <c r="I25" i="111"/>
  <c r="J25" i="111"/>
  <c r="K25" i="111"/>
  <c r="L25" i="111"/>
  <c r="M25" i="111"/>
  <c r="N25" i="111"/>
  <c r="O25" i="111"/>
  <c r="D25" i="111"/>
  <c r="P47" i="111"/>
  <c r="P44" i="111"/>
  <c r="P43" i="111"/>
  <c r="E43" i="111"/>
  <c r="F43" i="111"/>
  <c r="G43" i="111"/>
  <c r="H43" i="111"/>
  <c r="I43" i="111"/>
  <c r="J43" i="111"/>
  <c r="K43" i="111"/>
  <c r="L43" i="111"/>
  <c r="M43" i="111"/>
  <c r="N43" i="111"/>
  <c r="O43" i="111"/>
  <c r="E44" i="111"/>
  <c r="F44" i="111"/>
  <c r="G44" i="111"/>
  <c r="H44" i="111"/>
  <c r="I44" i="111"/>
  <c r="J44" i="111"/>
  <c r="K44" i="111"/>
  <c r="L44" i="111"/>
  <c r="M44" i="111"/>
  <c r="N44" i="111"/>
  <c r="O44" i="111"/>
  <c r="E45" i="111"/>
  <c r="F45" i="111"/>
  <c r="G45" i="111"/>
  <c r="H45" i="111"/>
  <c r="I45" i="111"/>
  <c r="J45" i="111"/>
  <c r="K45" i="111"/>
  <c r="L45" i="111"/>
  <c r="M45" i="111"/>
  <c r="N45" i="111"/>
  <c r="O45" i="111"/>
  <c r="P45" i="111" s="1"/>
  <c r="E46" i="111"/>
  <c r="F46" i="111"/>
  <c r="G46" i="111"/>
  <c r="H46" i="111"/>
  <c r="I46" i="111"/>
  <c r="J46" i="111"/>
  <c r="K46" i="111"/>
  <c r="L46" i="111"/>
  <c r="M46" i="111"/>
  <c r="N46" i="111"/>
  <c r="O46" i="111"/>
  <c r="P46" i="111" s="1"/>
  <c r="E47" i="111"/>
  <c r="F47" i="111"/>
  <c r="G47" i="111"/>
  <c r="H47" i="111"/>
  <c r="I47" i="111"/>
  <c r="J47" i="111"/>
  <c r="K47" i="111"/>
  <c r="L47" i="111"/>
  <c r="M47" i="111"/>
  <c r="N47" i="111"/>
  <c r="O47" i="111"/>
  <c r="D44" i="111"/>
  <c r="D45" i="111"/>
  <c r="D46" i="111"/>
  <c r="D47" i="111"/>
  <c r="D43" i="111"/>
  <c r="D13" i="111"/>
  <c r="D14" i="111"/>
  <c r="P37" i="111"/>
  <c r="P36" i="111"/>
  <c r="P35" i="111"/>
  <c r="P34" i="111"/>
  <c r="P33" i="111"/>
  <c r="P32" i="111"/>
  <c r="P31" i="111"/>
  <c r="P30" i="111"/>
  <c r="P29" i="111"/>
  <c r="P25" i="111"/>
  <c r="P24" i="111"/>
  <c r="P23" i="111"/>
  <c r="P22" i="111"/>
  <c r="P21" i="111"/>
  <c r="P20" i="111"/>
  <c r="P19" i="111"/>
  <c r="P18" i="111"/>
  <c r="P17" i="111"/>
  <c r="P16" i="111"/>
  <c r="P15" i="111"/>
  <c r="P14" i="111"/>
  <c r="E13" i="111"/>
  <c r="F13" i="111"/>
  <c r="G13" i="111"/>
  <c r="H13" i="111"/>
  <c r="I13" i="111"/>
  <c r="J13" i="111"/>
  <c r="K13" i="111"/>
  <c r="L13" i="111"/>
  <c r="M13" i="111"/>
  <c r="N13" i="111"/>
  <c r="O13" i="111"/>
  <c r="E14" i="111"/>
  <c r="F14" i="111"/>
  <c r="G14" i="111"/>
  <c r="H14" i="111"/>
  <c r="I14" i="111"/>
  <c r="J14" i="111"/>
  <c r="K14" i="111"/>
  <c r="L14" i="111"/>
  <c r="M14" i="111"/>
  <c r="N14" i="111"/>
  <c r="O14" i="111"/>
  <c r="O86" i="111"/>
  <c r="P45" i="114"/>
  <c r="P44" i="114"/>
  <c r="P43" i="114"/>
  <c r="P42" i="114"/>
  <c r="P47" i="114" s="1"/>
  <c r="P41" i="114"/>
  <c r="P35" i="114"/>
  <c r="P34" i="114"/>
  <c r="P33" i="114"/>
  <c r="P32" i="114"/>
  <c r="P31" i="114"/>
  <c r="P30" i="114"/>
  <c r="P29" i="114"/>
  <c r="P28" i="114"/>
  <c r="P27" i="114"/>
  <c r="P26" i="114"/>
  <c r="P25" i="114"/>
  <c r="P24" i="114"/>
  <c r="P23" i="114"/>
  <c r="P22" i="114"/>
  <c r="P21" i="114"/>
  <c r="P20" i="114"/>
  <c r="P19" i="114"/>
  <c r="P18" i="114"/>
  <c r="P17" i="114"/>
  <c r="P16" i="114"/>
  <c r="P15" i="114"/>
  <c r="P14" i="114"/>
  <c r="P13" i="114"/>
  <c r="P12" i="114"/>
  <c r="P8" i="114"/>
  <c r="P59" i="114" s="1"/>
  <c r="D59" i="114"/>
  <c r="E59" i="114"/>
  <c r="F59" i="114"/>
  <c r="G59" i="114"/>
  <c r="H59" i="114"/>
  <c r="I59" i="114"/>
  <c r="J59" i="114"/>
  <c r="K59" i="114"/>
  <c r="L59" i="114"/>
  <c r="M59" i="114"/>
  <c r="N59" i="114"/>
  <c r="O59" i="114"/>
  <c r="M47" i="114"/>
  <c r="L47" i="114"/>
  <c r="K47" i="114"/>
  <c r="J47" i="114"/>
  <c r="I47" i="114"/>
  <c r="H47" i="114"/>
  <c r="G47" i="114"/>
  <c r="F47" i="114"/>
  <c r="E47" i="114"/>
  <c r="D47" i="114"/>
  <c r="N47" i="114"/>
  <c r="O47" i="114"/>
  <c r="A2" i="111"/>
  <c r="A1" i="111"/>
  <c r="O49" i="111" l="1"/>
  <c r="P13" i="111"/>
  <c r="E83" i="114"/>
  <c r="F83" i="114"/>
  <c r="G83" i="114"/>
  <c r="H83" i="114"/>
  <c r="I83" i="114"/>
  <c r="J83" i="114"/>
  <c r="K83" i="114"/>
  <c r="L83" i="114"/>
  <c r="M83" i="114"/>
  <c r="N83" i="114"/>
  <c r="O83" i="114"/>
  <c r="P83" i="114"/>
  <c r="D83" i="114"/>
  <c r="O37" i="114"/>
  <c r="P37" i="114"/>
  <c r="E37" i="114"/>
  <c r="F37" i="114"/>
  <c r="G37" i="114"/>
  <c r="G49" i="114" s="1"/>
  <c r="H37" i="114"/>
  <c r="H49" i="114" s="1"/>
  <c r="I37" i="114"/>
  <c r="J37" i="114"/>
  <c r="K37" i="114"/>
  <c r="L37" i="114"/>
  <c r="M37" i="114"/>
  <c r="N37" i="114"/>
  <c r="E86" i="111"/>
  <c r="F86" i="111"/>
  <c r="G86" i="111"/>
  <c r="H86" i="111"/>
  <c r="I86" i="111"/>
  <c r="J86" i="111"/>
  <c r="K86" i="111"/>
  <c r="L86" i="111"/>
  <c r="M86" i="111"/>
  <c r="N86" i="111"/>
  <c r="P86" i="111"/>
  <c r="D86" i="111"/>
  <c r="E49" i="111"/>
  <c r="F49" i="111"/>
  <c r="G49" i="111"/>
  <c r="H49" i="111"/>
  <c r="I49" i="111"/>
  <c r="J49" i="111"/>
  <c r="K49" i="111"/>
  <c r="L49" i="111"/>
  <c r="M49" i="111"/>
  <c r="N49" i="111"/>
  <c r="P49" i="111"/>
  <c r="D37" i="114"/>
  <c r="D49" i="111"/>
  <c r="O53" i="114" l="1"/>
  <c r="O49" i="114"/>
  <c r="D49" i="114"/>
  <c r="D53" i="114" s="1"/>
  <c r="E49" i="114"/>
  <c r="E53" i="114" s="1"/>
  <c r="F49" i="114"/>
  <c r="F53" i="114" s="1"/>
  <c r="G53" i="114"/>
  <c r="H53" i="114"/>
  <c r="I49" i="114"/>
  <c r="I53" i="114" s="1"/>
  <c r="J49" i="114"/>
  <c r="J53" i="114" s="1"/>
  <c r="K49" i="114"/>
  <c r="K53" i="114" s="1"/>
  <c r="L49" i="114"/>
  <c r="L53" i="114" s="1"/>
  <c r="M49" i="114"/>
  <c r="M53" i="114" s="1"/>
  <c r="N49" i="114"/>
  <c r="N53" i="114" s="1"/>
  <c r="P49" i="114"/>
  <c r="P53" i="114" s="1"/>
  <c r="F71" i="114"/>
  <c r="G71" i="114"/>
  <c r="H71" i="114"/>
  <c r="E71" i="114"/>
  <c r="E83" i="111"/>
  <c r="F83" i="111"/>
  <c r="D71" i="114"/>
  <c r="D83" i="111"/>
  <c r="I71" i="114" l="1"/>
  <c r="K71" i="114"/>
  <c r="N71" i="114"/>
  <c r="J71" i="114"/>
  <c r="P71" i="114" l="1"/>
  <c r="M71" i="114"/>
  <c r="O71" i="114"/>
  <c r="L71" i="114"/>
  <c r="F87" i="109" l="1"/>
  <c r="E121" i="109" s="1"/>
  <c r="E112" i="109"/>
  <c r="E109" i="109"/>
  <c r="F83" i="109"/>
  <c r="F57" i="109"/>
  <c r="E118" i="109" s="1"/>
  <c r="E52" i="109"/>
  <c r="E110" i="109" s="1"/>
  <c r="D51" i="109"/>
  <c r="E44" i="109"/>
  <c r="E107" i="109" s="1"/>
  <c r="D43" i="109"/>
  <c r="E119" i="109"/>
  <c r="E117" i="109"/>
  <c r="E114" i="109"/>
  <c r="E111" i="109"/>
  <c r="D11" i="109"/>
  <c r="D10" i="109"/>
  <c r="F104" i="109"/>
  <c r="A100" i="109"/>
  <c r="A94" i="109"/>
  <c r="E93" i="109"/>
  <c r="E113" i="109" s="1"/>
  <c r="F91" i="109"/>
  <c r="E120" i="109" s="1"/>
  <c r="A84" i="109"/>
  <c r="A80" i="109"/>
  <c r="E55" i="109"/>
  <c r="A53" i="109"/>
  <c r="A46" i="109"/>
  <c r="A29" i="109"/>
  <c r="E27" i="109"/>
  <c r="E108" i="109" s="1"/>
  <c r="A24" i="109"/>
  <c r="C21" i="109"/>
  <c r="A20" i="109"/>
  <c r="A14" i="109"/>
  <c r="A88" i="109" s="1"/>
  <c r="F59" i="109" l="1"/>
  <c r="F98" i="109" s="1"/>
  <c r="F122" i="109"/>
  <c r="F115" i="109"/>
  <c r="E59" i="109"/>
  <c r="E98" i="109" s="1"/>
  <c r="F123" i="109"/>
  <c r="F126" i="109" s="1"/>
  <c r="F128" i="109" s="1"/>
  <c r="C11" i="109"/>
  <c r="C12" i="109" s="1"/>
  <c r="A92" i="109"/>
  <c r="D12" i="109"/>
  <c r="E117" i="108"/>
  <c r="E114" i="108"/>
  <c r="E112" i="108"/>
  <c r="E109" i="108"/>
  <c r="D11" i="108"/>
  <c r="F131" i="109" l="1"/>
  <c r="F139" i="109" s="1"/>
  <c r="F104" i="108"/>
  <c r="D12" i="108"/>
  <c r="C11" i="108"/>
  <c r="C12" i="108" s="1"/>
  <c r="F137" i="109" l="1"/>
  <c r="E52" i="108"/>
  <c r="E110" i="108" s="1"/>
  <c r="D51" i="108"/>
  <c r="E44" i="108" l="1"/>
  <c r="E107" i="108" s="1"/>
  <c r="D43" i="108"/>
  <c r="F87" i="108"/>
  <c r="E121" i="108" s="1"/>
  <c r="F83" i="108"/>
  <c r="E119" i="108" s="1"/>
  <c r="A100" i="108"/>
  <c r="A94" i="108"/>
  <c r="E93" i="108"/>
  <c r="E113" i="108" s="1"/>
  <c r="F91" i="108"/>
  <c r="E120" i="108" s="1"/>
  <c r="A84" i="108"/>
  <c r="A80" i="108"/>
  <c r="F57" i="108"/>
  <c r="E118" i="108" s="1"/>
  <c r="E55" i="108"/>
  <c r="E111" i="108" s="1"/>
  <c r="A53" i="108"/>
  <c r="A46" i="108"/>
  <c r="A29" i="108"/>
  <c r="E27" i="108"/>
  <c r="E108" i="108" s="1"/>
  <c r="A24" i="108"/>
  <c r="C21" i="108"/>
  <c r="A20" i="108"/>
  <c r="A14" i="108"/>
  <c r="A88" i="108" s="1"/>
  <c r="F122" i="108" l="1"/>
  <c r="F115" i="108"/>
  <c r="F59" i="108"/>
  <c r="F98" i="108" s="1"/>
  <c r="E59" i="108"/>
  <c r="E98" i="108" s="1"/>
  <c r="A92" i="108"/>
  <c r="E112" i="107"/>
  <c r="E109" i="107"/>
  <c r="F87" i="107"/>
  <c r="E121" i="107" s="1"/>
  <c r="F83" i="107"/>
  <c r="E119" i="107" s="1"/>
  <c r="E52" i="107"/>
  <c r="E110" i="107" s="1"/>
  <c r="D51" i="107"/>
  <c r="E44" i="107"/>
  <c r="E107" i="107" s="1"/>
  <c r="D43" i="107"/>
  <c r="E27" i="107"/>
  <c r="E108" i="107" s="1"/>
  <c r="F123" i="108" l="1"/>
  <c r="F126" i="108" s="1"/>
  <c r="F128" i="108" s="1"/>
  <c r="F131" i="108" s="1"/>
  <c r="E117" i="107"/>
  <c r="F104" i="107"/>
  <c r="F139" i="108" l="1"/>
  <c r="F137" i="108"/>
  <c r="D11" i="107"/>
  <c r="D10" i="107"/>
  <c r="E114" i="107" l="1"/>
  <c r="A100" i="107"/>
  <c r="A94" i="107"/>
  <c r="E93" i="107"/>
  <c r="E113" i="107" s="1"/>
  <c r="F91" i="107"/>
  <c r="E120" i="107" s="1"/>
  <c r="A84" i="107"/>
  <c r="A80" i="107"/>
  <c r="F57" i="107"/>
  <c r="E118" i="107" s="1"/>
  <c r="E55" i="107"/>
  <c r="E111" i="107" s="1"/>
  <c r="A53" i="107"/>
  <c r="A46" i="107"/>
  <c r="A29" i="107"/>
  <c r="A24" i="107"/>
  <c r="C21" i="107"/>
  <c r="A20" i="107"/>
  <c r="A14" i="107"/>
  <c r="A88" i="107" s="1"/>
  <c r="C12" i="107"/>
  <c r="D12" i="107"/>
  <c r="F115" i="107" l="1"/>
  <c r="F122" i="107"/>
  <c r="E59" i="107"/>
  <c r="E98" i="107" s="1"/>
  <c r="F59" i="107"/>
  <c r="F98" i="107" s="1"/>
  <c r="A92" i="107"/>
  <c r="E121" i="106"/>
  <c r="E116" i="106"/>
  <c r="E113" i="106"/>
  <c r="E44" i="106"/>
  <c r="E111" i="106" s="1"/>
  <c r="F123" i="107" l="1"/>
  <c r="F126" i="107" s="1"/>
  <c r="F128" i="107" s="1"/>
  <c r="F131" i="107" s="1"/>
  <c r="F108" i="106"/>
  <c r="E52" i="106"/>
  <c r="E114" i="106" s="1"/>
  <c r="D51" i="106"/>
  <c r="D43" i="106"/>
  <c r="E27" i="106"/>
  <c r="D11" i="106"/>
  <c r="D10" i="106"/>
  <c r="E112" i="106" l="1"/>
  <c r="F91" i="106"/>
  <c r="E125" i="106" s="1"/>
  <c r="F87" i="106"/>
  <c r="E123" i="106" s="1"/>
  <c r="E118" i="106"/>
  <c r="A104" i="106"/>
  <c r="A98" i="106"/>
  <c r="E97" i="106"/>
  <c r="E117" i="106" s="1"/>
  <c r="F95" i="106"/>
  <c r="E124" i="106" s="1"/>
  <c r="A88" i="106"/>
  <c r="A84" i="106"/>
  <c r="F57" i="106"/>
  <c r="E122" i="106" s="1"/>
  <c r="E55" i="106"/>
  <c r="E115" i="106" s="1"/>
  <c r="A53" i="106"/>
  <c r="A46" i="106"/>
  <c r="A29" i="106"/>
  <c r="A24" i="106"/>
  <c r="C21" i="106"/>
  <c r="A20" i="106"/>
  <c r="A14" i="106"/>
  <c r="A92" i="106" s="1"/>
  <c r="F126" i="106" l="1"/>
  <c r="F139" i="107"/>
  <c r="F137" i="107"/>
  <c r="E59" i="106"/>
  <c r="E102" i="106" s="1"/>
  <c r="F119" i="106"/>
  <c r="F127" i="106" s="1"/>
  <c r="F130" i="106" s="1"/>
  <c r="F132" i="106" s="1"/>
  <c r="C11" i="106"/>
  <c r="C12" i="106" s="1"/>
  <c r="F59" i="106"/>
  <c r="F102" i="106" s="1"/>
  <c r="A96" i="106"/>
  <c r="D12" i="106"/>
  <c r="F135" i="106" l="1"/>
  <c r="F143" i="106" s="1"/>
  <c r="E121" i="105"/>
  <c r="E52" i="105"/>
  <c r="D51" i="105"/>
  <c r="E44" i="105"/>
  <c r="D43" i="105"/>
  <c r="F141" i="106" l="1"/>
  <c r="E114" i="105"/>
  <c r="E113" i="105"/>
  <c r="E111" i="105"/>
  <c r="E97" i="105"/>
  <c r="E117" i="105" s="1"/>
  <c r="F87" i="105"/>
  <c r="E27" i="105"/>
  <c r="E112" i="105" l="1"/>
  <c r="E123" i="105"/>
  <c r="E116" i="105"/>
  <c r="D11" i="105"/>
  <c r="D10" i="105"/>
  <c r="E118" i="105"/>
  <c r="F108" i="105"/>
  <c r="A104" i="105"/>
  <c r="A98" i="105"/>
  <c r="F95" i="105"/>
  <c r="E124" i="105" s="1"/>
  <c r="F91" i="105"/>
  <c r="A88" i="105"/>
  <c r="A84" i="105"/>
  <c r="F57" i="105"/>
  <c r="F59" i="105" s="1"/>
  <c r="E55" i="105"/>
  <c r="E59" i="105" s="1"/>
  <c r="E102" i="105" s="1"/>
  <c r="A53" i="105"/>
  <c r="A46" i="105"/>
  <c r="A29" i="105"/>
  <c r="A24" i="105"/>
  <c r="C21" i="105"/>
  <c r="A20" i="105"/>
  <c r="A14" i="105"/>
  <c r="A96" i="105" s="1"/>
  <c r="D10" i="104"/>
  <c r="D11" i="104"/>
  <c r="D43" i="104"/>
  <c r="E44" i="104"/>
  <c r="E111" i="104" s="1"/>
  <c r="D51" i="104"/>
  <c r="E52" i="104"/>
  <c r="E114" i="104" s="1"/>
  <c r="F57" i="104"/>
  <c r="E122" i="104" s="1"/>
  <c r="E113" i="104"/>
  <c r="E116" i="104"/>
  <c r="E121" i="104"/>
  <c r="C11" i="105" l="1"/>
  <c r="C12" i="105" s="1"/>
  <c r="D12" i="105"/>
  <c r="F102" i="105"/>
  <c r="E115" i="105"/>
  <c r="F119" i="105" s="1"/>
  <c r="E122" i="105"/>
  <c r="E125" i="105"/>
  <c r="A92" i="105"/>
  <c r="F126" i="105" l="1"/>
  <c r="F127" i="105" s="1"/>
  <c r="F130" i="105" s="1"/>
  <c r="F132" i="105" s="1"/>
  <c r="F135" i="105" s="1"/>
  <c r="F143" i="105" l="1"/>
  <c r="F141" i="105"/>
  <c r="E97" i="104"/>
  <c r="E117" i="104" s="1"/>
  <c r="F87" i="104"/>
  <c r="E118" i="104" l="1"/>
  <c r="C11" i="104"/>
  <c r="C12" i="104" s="1"/>
  <c r="F108" i="104"/>
  <c r="A104" i="104"/>
  <c r="A98" i="104"/>
  <c r="F95" i="104"/>
  <c r="E124" i="104" s="1"/>
  <c r="F91" i="104"/>
  <c r="E125" i="104" s="1"/>
  <c r="A88" i="104"/>
  <c r="E123" i="104"/>
  <c r="A84" i="104"/>
  <c r="F59" i="104"/>
  <c r="F102" i="104" s="1"/>
  <c r="E55" i="104"/>
  <c r="E115" i="104" s="1"/>
  <c r="A53" i="104"/>
  <c r="A46" i="104"/>
  <c r="A29" i="104"/>
  <c r="E27" i="104"/>
  <c r="E112" i="104" s="1"/>
  <c r="A24" i="104"/>
  <c r="C21" i="104"/>
  <c r="A20" i="104"/>
  <c r="A14" i="104"/>
  <c r="A92" i="104" s="1"/>
  <c r="F126" i="104" l="1"/>
  <c r="F119" i="104"/>
  <c r="F127" i="104" s="1"/>
  <c r="F130" i="104" s="1"/>
  <c r="F132" i="104" s="1"/>
  <c r="D12" i="104"/>
  <c r="E59" i="104"/>
  <c r="E102" i="104" s="1"/>
  <c r="A96" i="104"/>
  <c r="E52" i="103"/>
  <c r="E117" i="103" s="1"/>
  <c r="D51" i="103"/>
  <c r="E116" i="103"/>
  <c r="F57" i="103"/>
  <c r="E125" i="103" s="1"/>
  <c r="D43" i="103"/>
  <c r="E44" i="103"/>
  <c r="E114" i="103" s="1"/>
  <c r="E27" i="103"/>
  <c r="E115" i="103" s="1"/>
  <c r="E120" i="103" l="1"/>
  <c r="E119" i="103"/>
  <c r="F109" i="103"/>
  <c r="D11" i="103"/>
  <c r="D10" i="103"/>
  <c r="D10" i="102"/>
  <c r="D11" i="102"/>
  <c r="F135" i="104" l="1"/>
  <c r="E124" i="103"/>
  <c r="F111" i="103"/>
  <c r="A107" i="103"/>
  <c r="A101" i="103"/>
  <c r="F98" i="103"/>
  <c r="E127" i="103" s="1"/>
  <c r="F94" i="103"/>
  <c r="E128" i="103" s="1"/>
  <c r="A91" i="103"/>
  <c r="F90" i="103"/>
  <c r="A87" i="103"/>
  <c r="F59" i="103"/>
  <c r="E55" i="103"/>
  <c r="A53" i="103"/>
  <c r="A46" i="103"/>
  <c r="A29" i="103"/>
  <c r="A24" i="103"/>
  <c r="C21" i="103"/>
  <c r="A20" i="103"/>
  <c r="A14" i="103"/>
  <c r="A99" i="103" s="1"/>
  <c r="C11" i="103"/>
  <c r="C12" i="103" s="1"/>
  <c r="D12" i="103"/>
  <c r="D11" i="101"/>
  <c r="D10" i="101"/>
  <c r="F141" i="104" l="1"/>
  <c r="F143" i="104"/>
  <c r="E118" i="103"/>
  <c r="F122" i="103" s="1"/>
  <c r="E59" i="103"/>
  <c r="E105" i="103" s="1"/>
  <c r="E126" i="103"/>
  <c r="F105" i="103"/>
  <c r="A95" i="103"/>
  <c r="F129" i="103" l="1"/>
  <c r="F130" i="103" s="1"/>
  <c r="F133" i="103" s="1"/>
  <c r="F135" i="103" s="1"/>
  <c r="F138" i="103" s="1"/>
  <c r="F146" i="103" l="1"/>
  <c r="F144" i="103"/>
  <c r="E126" i="102" l="1"/>
  <c r="E125" i="102"/>
  <c r="E122" i="102"/>
  <c r="E44" i="102"/>
  <c r="E120" i="102" s="1"/>
  <c r="D43" i="102"/>
  <c r="F117" i="102" l="1"/>
  <c r="E52" i="102"/>
  <c r="E123" i="102" s="1"/>
  <c r="E130" i="102" l="1"/>
  <c r="A113" i="102"/>
  <c r="A107" i="102"/>
  <c r="F103" i="102"/>
  <c r="E133" i="102" s="1"/>
  <c r="F99" i="102"/>
  <c r="E134" i="102" s="1"/>
  <c r="A96" i="102"/>
  <c r="F95" i="102"/>
  <c r="E132" i="102" s="1"/>
  <c r="A92" i="102"/>
  <c r="F57" i="102"/>
  <c r="E131" i="102" s="1"/>
  <c r="E55" i="102"/>
  <c r="E124" i="102" s="1"/>
  <c r="A53" i="102"/>
  <c r="D51" i="102"/>
  <c r="A46" i="102"/>
  <c r="A29" i="102"/>
  <c r="E27" i="102"/>
  <c r="E121" i="102" s="1"/>
  <c r="A24" i="102"/>
  <c r="C21" i="102"/>
  <c r="A20" i="102"/>
  <c r="A14" i="102"/>
  <c r="A104" i="102" s="1"/>
  <c r="C11" i="102"/>
  <c r="C12" i="102" s="1"/>
  <c r="D12" i="102"/>
  <c r="F128" i="102" l="1"/>
  <c r="F135" i="102"/>
  <c r="E59" i="102"/>
  <c r="E111" i="102" s="1"/>
  <c r="A100" i="102"/>
  <c r="F59" i="102"/>
  <c r="F111" i="102" s="1"/>
  <c r="E52" i="101"/>
  <c r="E44" i="101"/>
  <c r="D43" i="101"/>
  <c r="F136" i="102" l="1"/>
  <c r="F139" i="102" s="1"/>
  <c r="F141" i="102" s="1"/>
  <c r="F144" i="102" s="1"/>
  <c r="F152" i="102" s="1"/>
  <c r="D51" i="101"/>
  <c r="F150" i="102" l="1"/>
  <c r="E130" i="101"/>
  <c r="E126" i="101"/>
  <c r="E125" i="101"/>
  <c r="E122" i="101"/>
  <c r="F117" i="101"/>
  <c r="A113" i="101"/>
  <c r="A107" i="101"/>
  <c r="F103" i="101"/>
  <c r="E133" i="101" s="1"/>
  <c r="F99" i="101"/>
  <c r="E134" i="101" s="1"/>
  <c r="A96" i="101"/>
  <c r="F95" i="101"/>
  <c r="A92" i="101"/>
  <c r="F57" i="101"/>
  <c r="E55" i="101"/>
  <c r="E124" i="101" s="1"/>
  <c r="A53" i="101"/>
  <c r="E123" i="101"/>
  <c r="A46" i="101"/>
  <c r="E120" i="101"/>
  <c r="A29" i="101"/>
  <c r="E27" i="101"/>
  <c r="A24" i="101"/>
  <c r="C21" i="101"/>
  <c r="A20" i="101"/>
  <c r="A14" i="101"/>
  <c r="A104" i="101" s="1"/>
  <c r="C11" i="101"/>
  <c r="C12" i="101" s="1"/>
  <c r="D12" i="101"/>
  <c r="E131" i="101" l="1"/>
  <c r="F59" i="101"/>
  <c r="F111" i="101" s="1"/>
  <c r="E121" i="101"/>
  <c r="F128" i="101" s="1"/>
  <c r="E59" i="101"/>
  <c r="E111" i="101" s="1"/>
  <c r="E132" i="101"/>
  <c r="F135" i="101" s="1"/>
  <c r="A100" i="101"/>
  <c r="D51" i="100"/>
  <c r="E44" i="100"/>
  <c r="D43" i="100"/>
  <c r="F136" i="101" l="1"/>
  <c r="F139" i="101" s="1"/>
  <c r="F141" i="101" s="1"/>
  <c r="F144" i="101" s="1"/>
  <c r="F152" i="101" s="1"/>
  <c r="F57" i="100"/>
  <c r="E55" i="100"/>
  <c r="E124" i="100" s="1"/>
  <c r="A53" i="100"/>
  <c r="E52" i="100"/>
  <c r="E123" i="100" s="1"/>
  <c r="A46" i="100"/>
  <c r="E120" i="100"/>
  <c r="A29" i="100"/>
  <c r="E27" i="100"/>
  <c r="E121" i="100" s="1"/>
  <c r="A24" i="100"/>
  <c r="C21" i="100"/>
  <c r="A20" i="100"/>
  <c r="A14" i="100"/>
  <c r="A104" i="100" s="1"/>
  <c r="D11" i="100"/>
  <c r="D10" i="100"/>
  <c r="E130" i="100"/>
  <c r="E126" i="100"/>
  <c r="E125" i="100"/>
  <c r="E122" i="100"/>
  <c r="F117" i="100"/>
  <c r="A113" i="100"/>
  <c r="A107" i="100"/>
  <c r="F103" i="100"/>
  <c r="E133" i="100" s="1"/>
  <c r="F99" i="100"/>
  <c r="E134" i="100" s="1"/>
  <c r="A96" i="100"/>
  <c r="F95" i="100"/>
  <c r="E132" i="100" s="1"/>
  <c r="A92" i="100"/>
  <c r="F150" i="101" l="1"/>
  <c r="C11" i="100"/>
  <c r="C12" i="100" s="1"/>
  <c r="F59" i="100"/>
  <c r="F111" i="100" s="1"/>
  <c r="E131" i="100"/>
  <c r="F135" i="100" s="1"/>
  <c r="D12" i="100"/>
  <c r="F128" i="100"/>
  <c r="E59" i="100"/>
  <c r="E111" i="100" s="1"/>
  <c r="A100" i="100"/>
  <c r="F136" i="100" l="1"/>
  <c r="F139" i="100" s="1"/>
  <c r="F141" i="100" s="1"/>
  <c r="F144" i="100" s="1"/>
  <c r="F152" i="100" s="1"/>
  <c r="F150" i="100" l="1"/>
  <c r="E44" i="99"/>
  <c r="E126" i="99" l="1"/>
  <c r="E130" i="99" l="1"/>
  <c r="F117" i="99"/>
  <c r="E52" i="99" l="1"/>
  <c r="D43" i="99"/>
  <c r="C21" i="99"/>
  <c r="D11" i="99" l="1"/>
  <c r="D10" i="99"/>
  <c r="F95" i="99" l="1"/>
  <c r="E27" i="99"/>
  <c r="E125" i="99" l="1"/>
  <c r="E122" i="99"/>
  <c r="E120" i="99"/>
  <c r="F103" i="99" l="1"/>
  <c r="E133" i="99" s="1"/>
  <c r="F99" i="99"/>
  <c r="E134" i="99" s="1"/>
  <c r="E123" i="99"/>
  <c r="D51" i="99"/>
  <c r="E127" i="99" l="1"/>
  <c r="A113" i="99"/>
  <c r="A107" i="99"/>
  <c r="A96" i="99"/>
  <c r="E132" i="99"/>
  <c r="A92" i="99"/>
  <c r="F57" i="99"/>
  <c r="F59" i="99" s="1"/>
  <c r="F111" i="99" s="1"/>
  <c r="E55" i="99"/>
  <c r="A53" i="99"/>
  <c r="A46" i="99"/>
  <c r="A29" i="99"/>
  <c r="A24" i="99"/>
  <c r="A20" i="99"/>
  <c r="A14" i="99"/>
  <c r="A100" i="99" l="1"/>
  <c r="A104" i="99"/>
  <c r="E124" i="99"/>
  <c r="E59" i="99"/>
  <c r="E111" i="99" s="1"/>
  <c r="C11" i="99"/>
  <c r="C12" i="99" s="1"/>
  <c r="E121" i="99"/>
  <c r="D12" i="99"/>
  <c r="E131" i="99"/>
  <c r="F135" i="99" s="1"/>
  <c r="F128" i="99" l="1"/>
  <c r="F136" i="99" s="1"/>
  <c r="F139" i="99" s="1"/>
  <c r="F141" i="99" s="1"/>
  <c r="F144" i="99" s="1"/>
  <c r="F150" i="99" l="1"/>
  <c r="F152" i="99"/>
  <c r="D80" i="114" l="1"/>
  <c r="D82" i="114" s="1"/>
  <c r="D85" i="114" s="1"/>
  <c r="D90" i="114" s="1"/>
  <c r="I80" i="114"/>
  <c r="I82" i="114" s="1"/>
  <c r="I85" i="114" s="1"/>
  <c r="I90" i="114" s="1"/>
  <c r="M80" i="114"/>
  <c r="M82" i="114" s="1"/>
  <c r="M85" i="114" s="1"/>
  <c r="M90" i="114" s="1"/>
  <c r="J80" i="114"/>
  <c r="J82" i="114" s="1"/>
  <c r="J85" i="114" s="1"/>
  <c r="J90" i="114" s="1"/>
  <c r="L80" i="114"/>
  <c r="L82" i="114" s="1"/>
  <c r="L85" i="114" s="1"/>
  <c r="L90" i="114" s="1"/>
  <c r="K80" i="114"/>
  <c r="K82" i="114" s="1"/>
  <c r="K85" i="114" s="1"/>
  <c r="K90" i="114" s="1"/>
  <c r="E80" i="114"/>
  <c r="E82" i="114" s="1"/>
  <c r="E85" i="114" s="1"/>
  <c r="E90" i="114" s="1"/>
  <c r="H80" i="114"/>
  <c r="H82" i="114" s="1"/>
  <c r="H85" i="114" s="1"/>
  <c r="H90" i="114" s="1"/>
  <c r="P80" i="114"/>
  <c r="P82" i="114" s="1"/>
  <c r="P85" i="114" s="1"/>
  <c r="P90" i="114" s="1"/>
  <c r="O80" i="114"/>
  <c r="O82" i="114" s="1"/>
  <c r="O85" i="114" s="1"/>
  <c r="O90" i="114" s="1"/>
  <c r="F80" i="114"/>
  <c r="F82" i="114" s="1"/>
  <c r="F85" i="114" s="1"/>
  <c r="F90" i="114" s="1"/>
  <c r="G80" i="114"/>
  <c r="G82" i="114" s="1"/>
  <c r="G85" i="114" s="1"/>
  <c r="G90" i="114" s="1"/>
  <c r="N80" i="114"/>
  <c r="N82" i="114" s="1"/>
  <c r="N85" i="114" s="1"/>
  <c r="N90" i="114" s="1"/>
  <c r="P91" i="114" l="1"/>
  <c r="O91" i="114"/>
  <c r="P94" i="114" s="1"/>
  <c r="N91" i="114"/>
  <c r="O94" i="114" s="1"/>
  <c r="M91" i="114"/>
  <c r="L91" i="114"/>
  <c r="K91" i="114"/>
  <c r="J91" i="114"/>
  <c r="I91" i="114"/>
  <c r="H91" i="114"/>
  <c r="G91" i="114"/>
  <c r="F91" i="114"/>
  <c r="E91" i="114"/>
  <c r="D91" i="114"/>
  <c r="E94" i="114" s="1"/>
  <c r="M26" i="111" l="1"/>
  <c r="M39" i="111" s="1"/>
  <c r="N94" i="114"/>
  <c r="N100" i="114" s="1"/>
  <c r="L26" i="111"/>
  <c r="L39" i="111" s="1"/>
  <c r="M94" i="114"/>
  <c r="M100" i="114" s="1"/>
  <c r="K26" i="111"/>
  <c r="K74" i="111" s="1"/>
  <c r="L94" i="114"/>
  <c r="L100" i="114" s="1"/>
  <c r="J26" i="111"/>
  <c r="J39" i="111" s="1"/>
  <c r="K94" i="114"/>
  <c r="K100" i="114" s="1"/>
  <c r="I26" i="111"/>
  <c r="I39" i="111" s="1"/>
  <c r="J94" i="114"/>
  <c r="J100" i="114" s="1"/>
  <c r="H26" i="111"/>
  <c r="H74" i="111" s="1"/>
  <c r="I94" i="114"/>
  <c r="I100" i="114" s="1"/>
  <c r="G26" i="111"/>
  <c r="G39" i="111" s="1"/>
  <c r="H94" i="114"/>
  <c r="H100" i="114" s="1"/>
  <c r="F26" i="111"/>
  <c r="F39" i="111" s="1"/>
  <c r="G94" i="114"/>
  <c r="G100" i="114" s="1"/>
  <c r="E26" i="111"/>
  <c r="E74" i="111" s="1"/>
  <c r="F94" i="114"/>
  <c r="F100" i="114" s="1"/>
  <c r="L74" i="111"/>
  <c r="N9" i="111"/>
  <c r="N26" i="111"/>
  <c r="O9" i="111"/>
  <c r="O26" i="111"/>
  <c r="D9" i="111"/>
  <c r="D26" i="111"/>
  <c r="P100" i="114"/>
  <c r="P9" i="111"/>
  <c r="O100" i="114"/>
  <c r="I9" i="111"/>
  <c r="K9" i="111"/>
  <c r="E100" i="114"/>
  <c r="E9" i="111"/>
  <c r="J9" i="111"/>
  <c r="L9" i="111"/>
  <c r="G9" i="111"/>
  <c r="M9" i="111"/>
  <c r="F9" i="111"/>
  <c r="H9" i="111"/>
  <c r="D100" i="114"/>
  <c r="M74" i="111" l="1"/>
  <c r="I74" i="111"/>
  <c r="G74" i="111"/>
  <c r="K39" i="111"/>
  <c r="K51" i="111" s="1"/>
  <c r="K55" i="111" s="1"/>
  <c r="H39" i="111"/>
  <c r="H51" i="111" s="1"/>
  <c r="H55" i="111" s="1"/>
  <c r="J74" i="111"/>
  <c r="F74" i="111"/>
  <c r="E39" i="111"/>
  <c r="E51" i="111" s="1"/>
  <c r="L51" i="111"/>
  <c r="L55" i="111" s="1"/>
  <c r="I51" i="111"/>
  <c r="I55" i="111" s="1"/>
  <c r="J51" i="111"/>
  <c r="J55" i="111" s="1"/>
  <c r="M51" i="111"/>
  <c r="M55" i="111" s="1"/>
  <c r="G51" i="111"/>
  <c r="G55" i="111" s="1"/>
  <c r="F51" i="111"/>
  <c r="O74" i="111"/>
  <c r="P26" i="111"/>
  <c r="O39" i="111"/>
  <c r="N39" i="111"/>
  <c r="N51" i="111" s="1"/>
  <c r="N55" i="111" s="1"/>
  <c r="N74" i="111"/>
  <c r="D39" i="111"/>
  <c r="D51" i="111" s="1"/>
  <c r="D74" i="111"/>
  <c r="P61" i="111"/>
  <c r="O61" i="111"/>
  <c r="M61" i="111"/>
  <c r="N61" i="111"/>
  <c r="E61" i="111"/>
  <c r="E85" i="111" s="1"/>
  <c r="E88" i="111" s="1"/>
  <c r="E93" i="111" s="1"/>
  <c r="E95" i="111" s="1"/>
  <c r="K61" i="111"/>
  <c r="G61" i="111"/>
  <c r="H61" i="111"/>
  <c r="L61" i="111"/>
  <c r="F61" i="111"/>
  <c r="J61" i="111"/>
  <c r="I61" i="111"/>
  <c r="D61" i="111"/>
  <c r="F85" i="111" l="1"/>
  <c r="F88" i="111" s="1"/>
  <c r="F93" i="111" s="1"/>
  <c r="F95" i="111" s="1"/>
  <c r="G101" i="111" s="1"/>
  <c r="E96" i="111"/>
  <c r="O51" i="111"/>
  <c r="O55" i="111" s="1"/>
  <c r="D85" i="111"/>
  <c r="D88" i="111" s="1"/>
  <c r="D93" i="111" s="1"/>
  <c r="P39" i="111"/>
  <c r="P74" i="111"/>
  <c r="E55" i="111"/>
  <c r="F55" i="111"/>
  <c r="D55" i="111"/>
  <c r="F96" i="111" l="1"/>
  <c r="F106" i="111" s="1"/>
  <c r="D96" i="111"/>
  <c r="D95" i="111"/>
  <c r="P51" i="111"/>
  <c r="P55" i="111" s="1"/>
  <c r="E106" i="111"/>
  <c r="D106" i="111" l="1"/>
  <c r="I83" i="111"/>
  <c r="I85" i="111" s="1"/>
  <c r="I88" i="111" s="1"/>
  <c r="I93" i="111" s="1"/>
  <c r="I95" i="111" s="1"/>
  <c r="J101" i="111" s="1"/>
  <c r="G83" i="111"/>
  <c r="G85" i="111" s="1"/>
  <c r="G88" i="111" s="1"/>
  <c r="G93" i="111" s="1"/>
  <c r="G95" i="111" s="1"/>
  <c r="H101" i="111" s="1"/>
  <c r="H83" i="111"/>
  <c r="H85" i="111" s="1"/>
  <c r="H88" i="111" s="1"/>
  <c r="H93" i="111" s="1"/>
  <c r="H95" i="111" s="1"/>
  <c r="I101" i="111" s="1"/>
  <c r="G96" i="111" l="1"/>
  <c r="H96" i="111"/>
  <c r="I96" i="111"/>
  <c r="N83" i="111"/>
  <c r="N85" i="111" s="1"/>
  <c r="N88" i="111" s="1"/>
  <c r="N93" i="111" s="1"/>
  <c r="K83" i="111"/>
  <c r="K85" i="111" s="1"/>
  <c r="K88" i="111" s="1"/>
  <c r="K93" i="111" s="1"/>
  <c r="K95" i="111" s="1"/>
  <c r="L101" i="111" s="1"/>
  <c r="J83" i="111"/>
  <c r="J85" i="111" s="1"/>
  <c r="J88" i="111" s="1"/>
  <c r="J93" i="111" s="1"/>
  <c r="M83" i="111"/>
  <c r="M85" i="111" s="1"/>
  <c r="M88" i="111" s="1"/>
  <c r="M93" i="111" s="1"/>
  <c r="M95" i="111" s="1"/>
  <c r="N101" i="111" s="1"/>
  <c r="O83" i="111"/>
  <c r="O85" i="111" s="1"/>
  <c r="O88" i="111" s="1"/>
  <c r="O93" i="111" s="1"/>
  <c r="L83" i="111"/>
  <c r="L85" i="111" s="1"/>
  <c r="L88" i="111" s="1"/>
  <c r="L93" i="111" s="1"/>
  <c r="P83" i="111"/>
  <c r="P85" i="111" s="1"/>
  <c r="P88" i="111" s="1"/>
  <c r="P93" i="111" s="1"/>
  <c r="P95" i="111" s="1"/>
  <c r="O95" i="111" l="1"/>
  <c r="O96" i="111"/>
  <c r="N96" i="111"/>
  <c r="N95" i="111"/>
  <c r="O101" i="111" s="1"/>
  <c r="L96" i="111"/>
  <c r="L95" i="111"/>
  <c r="M101" i="111" s="1"/>
  <c r="J96" i="111"/>
  <c r="J95" i="111"/>
  <c r="G106" i="111"/>
  <c r="I106" i="111"/>
  <c r="M96" i="111"/>
  <c r="K96" i="111"/>
  <c r="P96" i="111"/>
  <c r="H106" i="111"/>
  <c r="P101" i="111" l="1"/>
  <c r="P106" i="111" s="1"/>
  <c r="O106" i="111"/>
  <c r="M106" i="111"/>
  <c r="J106" i="111"/>
  <c r="K101" i="111"/>
  <c r="K106" i="111" s="1"/>
  <c r="N106" i="111"/>
  <c r="L106" i="111"/>
</calcChain>
</file>

<file path=xl/comments1.xml><?xml version="1.0" encoding="utf-8"?>
<comments xmlns="http://schemas.openxmlformats.org/spreadsheetml/2006/main">
  <authors>
    <author>contab02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contab02:</t>
        </r>
        <r>
          <rPr>
            <sz val="9"/>
            <color indexed="81"/>
            <rFont val="Tahoma"/>
            <family val="2"/>
          </rPr>
          <t xml:space="preserve">
Centro de Custos diretoria
</t>
        </r>
      </text>
    </comment>
  </commentList>
</comments>
</file>

<file path=xl/comments2.xml><?xml version="1.0" encoding="utf-8"?>
<comments xmlns="http://schemas.openxmlformats.org/spreadsheetml/2006/main">
  <authors>
    <author>contab02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contab02:</t>
        </r>
        <r>
          <rPr>
            <sz val="9"/>
            <color indexed="81"/>
            <rFont val="Tahoma"/>
            <family val="2"/>
          </rPr>
          <t xml:space="preserve">
Centro de Custos diretoria
</t>
        </r>
      </text>
    </comment>
  </commentList>
</comments>
</file>

<file path=xl/comments3.xml><?xml version="1.0" encoding="utf-8"?>
<comments xmlns="http://schemas.openxmlformats.org/spreadsheetml/2006/main">
  <authors>
    <author>contab02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contab02:</t>
        </r>
        <r>
          <rPr>
            <sz val="9"/>
            <color indexed="81"/>
            <rFont val="Tahoma"/>
            <family val="2"/>
          </rPr>
          <t xml:space="preserve">
Centro de Custos diretoria
</t>
        </r>
      </text>
    </comment>
  </commentList>
</comments>
</file>

<file path=xl/comments4.xml><?xml version="1.0" encoding="utf-8"?>
<comments xmlns="http://schemas.openxmlformats.org/spreadsheetml/2006/main">
  <authors>
    <author>contab02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contab02:</t>
        </r>
        <r>
          <rPr>
            <sz val="9"/>
            <color indexed="81"/>
            <rFont val="Tahoma"/>
            <family val="2"/>
          </rPr>
          <t xml:space="preserve">
Centro de Custos diretoria
</t>
        </r>
      </text>
    </comment>
  </commentList>
</comments>
</file>

<file path=xl/comments5.xml><?xml version="1.0" encoding="utf-8"?>
<comments xmlns="http://schemas.openxmlformats.org/spreadsheetml/2006/main">
  <authors>
    <author>contab02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contab02:</t>
        </r>
        <r>
          <rPr>
            <sz val="9"/>
            <color indexed="81"/>
            <rFont val="Tahoma"/>
            <family val="2"/>
          </rPr>
          <t xml:space="preserve">
Centro de Custos diretoria
</t>
        </r>
      </text>
    </comment>
  </commentList>
</comments>
</file>

<file path=xl/comments6.xml><?xml version="1.0" encoding="utf-8"?>
<comments xmlns="http://schemas.openxmlformats.org/spreadsheetml/2006/main">
  <authors>
    <author>contab02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contab02:</t>
        </r>
        <r>
          <rPr>
            <sz val="9"/>
            <color indexed="81"/>
            <rFont val="Tahoma"/>
            <family val="2"/>
          </rPr>
          <t xml:space="preserve">
Centro de Custos diretoria
</t>
        </r>
      </text>
    </comment>
  </commentList>
</comments>
</file>

<file path=xl/sharedStrings.xml><?xml version="1.0" encoding="utf-8"?>
<sst xmlns="http://schemas.openxmlformats.org/spreadsheetml/2006/main" count="1969" uniqueCount="229">
  <si>
    <t>PARTE A - REGISTRO DOS AJUSTES DO LUCRO LÍQUIDO DO EXERCÍCIO</t>
  </si>
  <si>
    <t>DATA</t>
  </si>
  <si>
    <t>HISTÓRICO</t>
  </si>
  <si>
    <t xml:space="preserve"> </t>
  </si>
  <si>
    <t>ADIÇÕES</t>
  </si>
  <si>
    <t>EXCLUSÕES</t>
  </si>
  <si>
    <t>PROPORC. OPERAÇÕES C/TERCEIROS</t>
  </si>
  <si>
    <t>RESULTADO NÃO TRIB. SOC. COOP.</t>
  </si>
  <si>
    <t xml:space="preserve">Resultado não tributável da sociedade </t>
  </si>
  <si>
    <t>cooperativa, cfe demonstrado à folha ......</t>
  </si>
  <si>
    <t>do livro diário nº ......</t>
  </si>
  <si>
    <t>(x) Parcela indedutível, ref. terceiros</t>
  </si>
  <si>
    <t>JUROS S/CAPITAL SOCIAL</t>
  </si>
  <si>
    <t>CONTRIBUIÇÃO SOCIAL</t>
  </si>
  <si>
    <t>Contribuição social deduzida s/lucro das</t>
  </si>
  <si>
    <t>operações com terceiros</t>
  </si>
  <si>
    <t>SOMA DAS ADIÇÕES E EXCLUSÕES</t>
  </si>
  <si>
    <t>DEMONSTRAÇÃO DO LUCRO REAL</t>
  </si>
  <si>
    <t>1 - RESULTADO LÍQUIDO ANTES DO IR</t>
  </si>
  <si>
    <t>2 - ADIÇÕES</t>
  </si>
  <si>
    <t xml:space="preserve">     Juros s/Capital Social</t>
  </si>
  <si>
    <t xml:space="preserve">     Contribuição Social</t>
  </si>
  <si>
    <t>3 - EXCLUSÕES</t>
  </si>
  <si>
    <t xml:space="preserve">     Resultado do Ato Cooperativo</t>
  </si>
  <si>
    <t>4 - LUCRO REAL ANTES DA COMP. PREJ.</t>
  </si>
  <si>
    <t>5 - COMP. PREJUÍZO FISCAL</t>
  </si>
  <si>
    <t>6 - LUCRO REAL TRIBUTÁVEL</t>
  </si>
  <si>
    <t xml:space="preserve">    PROVISÃO P/IMPOSTO DE RENDA</t>
  </si>
  <si>
    <t>(=) Soma</t>
  </si>
  <si>
    <t xml:space="preserve">     Impostos e Contribuições</t>
  </si>
  <si>
    <t>BRINDES E DONATIVOS</t>
  </si>
  <si>
    <t>Valor despesas com Brindes e Donativos</t>
  </si>
  <si>
    <t xml:space="preserve">     Brindes e Donativos</t>
  </si>
  <si>
    <t>CNPJ 79.863.569/0001-30</t>
  </si>
  <si>
    <t>MULTAS INDEDUTIVEIS</t>
  </si>
  <si>
    <t xml:space="preserve">Valor com Multas Indedutiveis registrado nas </t>
  </si>
  <si>
    <t>contas contabeis 03.03.01.07.05</t>
  </si>
  <si>
    <t xml:space="preserve">     Resultado não tributável do Ato Coperativo </t>
  </si>
  <si>
    <t>7 - TOTAL IRPJ</t>
  </si>
  <si>
    <t>IR  Devido</t>
  </si>
  <si>
    <t>(-)  Saldo a compensar</t>
  </si>
  <si>
    <t>(=) Saldo a compensar</t>
  </si>
  <si>
    <t xml:space="preserve">     Prov. Para Contingências </t>
  </si>
  <si>
    <t xml:space="preserve">     Multas Indedutíveis</t>
  </si>
  <si>
    <t>(-) IR Pago por Estimativa</t>
  </si>
  <si>
    <t>(=)  Saldo a recolher</t>
  </si>
  <si>
    <t>(-) IR Retido Orgão Publico</t>
  </si>
  <si>
    <t>(-) IR Retido Aplicacões no ano</t>
  </si>
  <si>
    <t>PROVISÕES PARA CONTINGÊNCIAS</t>
  </si>
  <si>
    <t>COASUL COOPERATIVA AGROINDUSTRIAL</t>
  </si>
  <si>
    <t>REALIZAÇÃO RESERVA REAVALIAÇÃO</t>
  </si>
  <si>
    <t>Realização da Reserva de Reavaliação</t>
  </si>
  <si>
    <t xml:space="preserve">     Reversão Reserva Reavaliação</t>
  </si>
  <si>
    <t>Provisão PIS e COFINS Cred. Dif. Realiz.</t>
  </si>
  <si>
    <t>Provisão p/ Credito Liq. Duvidosa</t>
  </si>
  <si>
    <t>RESERVA DE SUBVENÇÃO E DOAÇÃO</t>
  </si>
  <si>
    <t>Valor Incentivo Fiscal  Pref. São João</t>
  </si>
  <si>
    <t>registrado na conta 03.05.01.01.15</t>
  </si>
  <si>
    <t xml:space="preserve">     Reserva de Subvenção e Doação</t>
  </si>
  <si>
    <t>Provisão p/ Quebra Técnica Cereais</t>
  </si>
  <si>
    <t>OPER. TERC.</t>
  </si>
  <si>
    <t>Receita Total</t>
  </si>
  <si>
    <t>Receita operações c/associados</t>
  </si>
  <si>
    <t>Receita operações c/terceiros</t>
  </si>
  <si>
    <t>2 - AJUSTE DO RTT</t>
  </si>
  <si>
    <t>3 - RESULTADO AJUSTADO</t>
  </si>
  <si>
    <t>Prov. p/ Contingências Trabalhistas e Cíveis - Aves</t>
  </si>
  <si>
    <t>Prov. p/ Contingências Trabalhistas e Cíveis - Fábrica</t>
  </si>
  <si>
    <t>Prov. p/ Contingências Trabalhistas e Cíveis - Administrativa</t>
  </si>
  <si>
    <t>Provisão p/ Contingência Fiscal - Aves</t>
  </si>
  <si>
    <t>Provisão p/ Contingência Fiscal - Grãos</t>
  </si>
  <si>
    <t>Provisão p/ Contingência Fiscal - Administrativa</t>
  </si>
  <si>
    <t xml:space="preserve">                                            Paulino Capelin Fachin                                  Adriano Zanella</t>
  </si>
  <si>
    <t xml:space="preserve">                                               Diretor Presidente                             Contador CRC/PR 053387/O-6</t>
  </si>
  <si>
    <t xml:space="preserve">                                             CPF 091.801.769-68                                  CPF 031.397.819-03</t>
  </si>
  <si>
    <t>Reconhecemos a exatidão do presente demonstrativo.</t>
  </si>
  <si>
    <t>SOMA .............................................................................................</t>
  </si>
  <si>
    <t xml:space="preserve">     Juro s/ Capital Exercício 2012</t>
  </si>
  <si>
    <t>Gratificações aos diretores</t>
  </si>
  <si>
    <t>Provião Complemento Pronafianos</t>
  </si>
  <si>
    <t>Provião Royalties Sementes</t>
  </si>
  <si>
    <t>Provisão Particip Funcionários Resultado - Aves</t>
  </si>
  <si>
    <t>Provisão Particip Funcionários Resultado</t>
  </si>
  <si>
    <t>registrado na conta 03.03.01.01.34</t>
  </si>
  <si>
    <t>registrado nas contas 03.03.01.04.03 e 03.03.01.04.09</t>
  </si>
  <si>
    <t>REVERSÃO DE PROVISÕES</t>
  </si>
  <si>
    <t>Reversão da Provisão PIS  e COFINS Cred. Dif. Realiz.</t>
  </si>
  <si>
    <t>registrado na conta 03.05.01.01.16</t>
  </si>
  <si>
    <t xml:space="preserve">     Reversão da Provisão PIS  e COFINS Cred. Dif. Realiz.</t>
  </si>
  <si>
    <t>Reversão da Provisão p/ Quebra Técnica Cereais</t>
  </si>
  <si>
    <t xml:space="preserve">    Reversão da Provisão p/ Quebra Técnica Cereais</t>
  </si>
  <si>
    <t xml:space="preserve"> Prov. Juros s/capital social, capitalizado 2014</t>
  </si>
  <si>
    <t>Juros s/ Capital Exercício 2013</t>
  </si>
  <si>
    <t>31.01.14</t>
  </si>
  <si>
    <t>CUSTO FINANCEIRO</t>
  </si>
  <si>
    <t>Custo Fianceiro Aplicações  deduzido s/lucro das</t>
  </si>
  <si>
    <t xml:space="preserve">     Custo Financeiro Aplicações</t>
  </si>
  <si>
    <t>LIVRO DE APURAÇÃO DO LUCRO REAL - L A L U R - COM ADIÇÃO C.F.</t>
  </si>
  <si>
    <t xml:space="preserve">    São João-PR., 31 de Janeiro de 2014</t>
  </si>
  <si>
    <t xml:space="preserve">    ADICIONAL S/ 706.199,07</t>
  </si>
  <si>
    <t>28.02.14</t>
  </si>
  <si>
    <t xml:space="preserve">    São João-PR., 28 de fevereiro de 2014</t>
  </si>
  <si>
    <t xml:space="preserve">     Juro s/ Capital Exercício 2013</t>
  </si>
  <si>
    <t xml:space="preserve">    ADICIONAL S/ 112.642,29</t>
  </si>
  <si>
    <t xml:space="preserve">    São João-PR., 31 de março de 2014</t>
  </si>
  <si>
    <t>31.03.14</t>
  </si>
  <si>
    <t xml:space="preserve">    ADICIONAL S/ 700.569,41</t>
  </si>
  <si>
    <t>30.04.14</t>
  </si>
  <si>
    <t xml:space="preserve">    São João-PR., 30 de abril de 2014</t>
  </si>
  <si>
    <t xml:space="preserve">    ADICIONAL S/ 1.665.226,13</t>
  </si>
  <si>
    <t xml:space="preserve">    ADICIONAL S/ 2.442.083,38</t>
  </si>
  <si>
    <t xml:space="preserve">    São João-PR., 31 de maio de 2014</t>
  </si>
  <si>
    <t>31.05.14</t>
  </si>
  <si>
    <t xml:space="preserve">     Brindes e Donativos E Gratificações aos Diretores</t>
  </si>
  <si>
    <t xml:space="preserve">Custo Financeiro Aplicações  </t>
  </si>
  <si>
    <t>30.06.14</t>
  </si>
  <si>
    <t xml:space="preserve">    São João-PR., 30 de junho de 2014</t>
  </si>
  <si>
    <t xml:space="preserve">    ADICIONAL S/ 3.747.613,44</t>
  </si>
  <si>
    <t>31.07.14</t>
  </si>
  <si>
    <t xml:space="preserve">    São João-PR., 31 de julho de 2014</t>
  </si>
  <si>
    <t xml:space="preserve">    ADICIONAL S/ 5.366.686,36</t>
  </si>
  <si>
    <t>Valor Incentivo Fiscal</t>
  </si>
  <si>
    <t>31.08.14</t>
  </si>
  <si>
    <t xml:space="preserve">    São João-PR., 31 de agosto de 2014</t>
  </si>
  <si>
    <t>Provisão p/ Contingência Fiscal - Insumos</t>
  </si>
  <si>
    <t xml:space="preserve">    ADICIONAL S/ 6.796.595,52</t>
  </si>
  <si>
    <t>30.09.14</t>
  </si>
  <si>
    <t xml:space="preserve">    São João-PR., 30 de setembro de 2014</t>
  </si>
  <si>
    <t xml:space="preserve">    ADICIONAL S/ 8.214.477,47</t>
  </si>
  <si>
    <t>31.10.14</t>
  </si>
  <si>
    <t xml:space="preserve">    São João-PR., 31 de outubro de 2014</t>
  </si>
  <si>
    <t xml:space="preserve">    ADICIONAL S/ 9.632.052,33</t>
  </si>
  <si>
    <t>30.11.14</t>
  </si>
  <si>
    <t xml:space="preserve">    São João-PR., 30 de novembro de 2014</t>
  </si>
  <si>
    <t xml:space="preserve">    ADICIONAL S/ 7.884.557,17</t>
  </si>
  <si>
    <t>ADIÇÕES CFE LEI 12.973</t>
  </si>
  <si>
    <t>CONTA</t>
  </si>
  <si>
    <t>DESCRIÇÃO CONTA</t>
  </si>
  <si>
    <t>CÓDIGO IRPJ</t>
  </si>
  <si>
    <t>CÓDIGO CSLL</t>
  </si>
  <si>
    <t>Lucro Líquido Antes do IRPJ</t>
  </si>
  <si>
    <t>Provisões Não Dedutíveis</t>
  </si>
  <si>
    <t>Despesas Operacionais - Parcelas Não Dedutíveis</t>
  </si>
  <si>
    <t>Contribuição Social Sobre o Lucro Líquido</t>
  </si>
  <si>
    <t>Realização de Reserva de Reavaliação</t>
  </si>
  <si>
    <t>Resultados Negativos com Atos Cooperativos</t>
  </si>
  <si>
    <t>Ajuste a valor presente de elementos do ativo (art. 4º, Lei nº 12.973, de 13 de maio de 2014).</t>
  </si>
  <si>
    <t>66.01</t>
  </si>
  <si>
    <t>Realização da diferença positiva de ativo ou negativa de passivo controlada em subconta (art. 66, Lei nº 12.973, de 13 de maio de 2014).</t>
  </si>
  <si>
    <t>Outras Adições</t>
  </si>
  <si>
    <t>SOMA DAS ADIÇÕES (IRPJ)</t>
  </si>
  <si>
    <t>(-) Reversão dos Saldos das Provisões Não Dedutíveis</t>
  </si>
  <si>
    <t>(-) Doações e Subvenções para Investimento</t>
  </si>
  <si>
    <t>(-) Resultados Não Tributáveis de Sociedades Cooperativas</t>
  </si>
  <si>
    <t>(-) Ajuste a valor presente de elementos do ativo, já oferecidos à tributação (art. 4º, Lei nº 12.973, de 13 de maio de 2014).</t>
  </si>
  <si>
    <t>(-) Realização da diferença negativa de ativo ou positiva de passivo controlada em subcontas (art. 67, Lei nº 12.973, de 13 de maio de 2014).</t>
  </si>
  <si>
    <t>SOMA DAS EXCLUSÕES (IRPJ)</t>
  </si>
  <si>
    <t>LUCRO REAL ANTES DA COMPENSAÇÃO DE PREJUÍZOS DO PRÓPRIO PERÍODO DE APURAÇÃO</t>
  </si>
  <si>
    <t>(-) Compensação de Prejuízos Fiscais de Períodos Anteriores - Atividades em Geral</t>
  </si>
  <si>
    <t>LUCRO REAL</t>
  </si>
  <si>
    <t>Quota Depreciação Societária Excedente à Depreciação Fiscal CUSTO</t>
  </si>
  <si>
    <t>Quota Depreciação Societária Excedente à Depreciação Fiscal DESPESA</t>
  </si>
  <si>
    <t>RESULTADO POSITIVOS DE ATOS COOPERATIVOS</t>
  </si>
  <si>
    <t>Provisão p/ Contingência Fiscal</t>
  </si>
  <si>
    <t>LUCRO LÍQUIDO ANTES DO IRPJ</t>
  </si>
  <si>
    <t>SOMA DAS EXCLUSÕES</t>
  </si>
  <si>
    <t>SOMA DAS ADIÇÕES</t>
  </si>
  <si>
    <t>LUCRO REAL ANTES DA COMPENSAÇÃO DE PREJUÍZOS</t>
  </si>
  <si>
    <t>( - ) COMPENSAÇÃO DE PREJUÍZOS FISCAIS/BASE NEGATIVA CSLL</t>
  </si>
  <si>
    <t>LUCRO REAL/ LUCRO LÍQUIDO</t>
  </si>
  <si>
    <t>LUCRO LÍQUIDO ANTES DA CSLL</t>
  </si>
  <si>
    <t>Ajustes referentes a cota de depreciação divergente do § 3o do art. 57 da Lei no 4.506, de 30 de novembro de 1964 (art. 57, § 15, da Lei no 4.506, de 30 de novembro de 1964, com redação dada pelo art. 40, Lei nº 12.973, de 13 de maio de 2014).</t>
  </si>
  <si>
    <t>CÁLCULO DO IRPJ - ESTIMATIVA - REGISTRO N620 ECF</t>
  </si>
  <si>
    <t>BASE DE CÁLCULO DO IRPJ</t>
  </si>
  <si>
    <t>IMPOSTO DE RENDA APURADO</t>
  </si>
  <si>
    <t>A Alíquota de 15%</t>
  </si>
  <si>
    <t>Adicional</t>
  </si>
  <si>
    <t>DEDUÇÕES</t>
  </si>
  <si>
    <t>Programa de Alimentação do Trabalhador</t>
  </si>
  <si>
    <t>Fundos dos Direitos da Criança e do Adolescente</t>
  </si>
  <si>
    <t>Imposto de Renda devido nos meses anteriores</t>
  </si>
  <si>
    <t>Imposto de renda retido na fonte</t>
  </si>
  <si>
    <t>Imposto de renda retido por órgãos, autarquias e fundações federais</t>
  </si>
  <si>
    <t>IRRF pelas demais entidades da Adm Pública Federal</t>
  </si>
  <si>
    <t>IMPOSTO DE RENDA A PAGAR</t>
  </si>
  <si>
    <t>RESUMO DEMONSTRATIVO LUCRO REAL - REGISTRO M300 ECF</t>
  </si>
  <si>
    <t>Lucro Líquido Antes da CSLL</t>
  </si>
  <si>
    <t>RESUMO DEMONSTRATIVO LUCRO REAL - REGISTRO M350 ECF</t>
  </si>
  <si>
    <t>CÁLCULO DA CSLL - ESTIMATIVA - REGISTRO N660 ECF</t>
  </si>
  <si>
    <t>BASE DE CÁLCULO DA CSLL</t>
  </si>
  <si>
    <t>CSLL Apurada 9%</t>
  </si>
  <si>
    <t>CSLL devida em meses anteriores</t>
  </si>
  <si>
    <t>CSLL retida na fonte por órgãos, autarquias e fundações federais</t>
  </si>
  <si>
    <t>CSLL retida na fonte pelas demais entidades da Adm Pública Federal</t>
  </si>
  <si>
    <t>CSLL retida na fonte por pessoas jurídicas de direito privado (lei 10833/03)</t>
  </si>
  <si>
    <t>CSLL retida na fonte por órgãos, autarquias e fundações do estados, municípios e DF</t>
  </si>
  <si>
    <t>CSLL A PAGAR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</si>
  <si>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</si>
  <si>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</si>
  <si>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</si>
  <si>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</si>
  <si>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</si>
  <si>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</si>
  <si>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</si>
  <si>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</si>
  <si>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</si>
  <si>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</si>
  <si>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</si>
  <si>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ANUAL</t>
  </si>
  <si>
    <t>DEZEMBRO</t>
  </si>
  <si>
    <t>COOPERATIVA AGROPECUÁRIA TESTE ECF</t>
  </si>
  <si>
    <t>PROVISÃO CRÉDITOS LIQUIDAÇÃO DUVIDOSA</t>
  </si>
  <si>
    <t>AJUSTE A VALOR PRESENTE</t>
  </si>
  <si>
    <t>REVERSÃO PARA PERDAS</t>
  </si>
  <si>
    <t>Prov. p/ Contingências Trabalhistas e Cíveis</t>
  </si>
  <si>
    <t>??????</t>
  </si>
  <si>
    <t>AVP redutor do faturamento</t>
  </si>
  <si>
    <t>AVP Despesa Financeira</t>
  </si>
  <si>
    <t>Deprec. Imobilizado Dif Positiva Adoc.Ini Lei 12973/2014 - Custo</t>
  </si>
  <si>
    <t>Deprec. Imobilizado Dif Positiva Adoc.Ini Lei 12973/2014 - Despesa</t>
  </si>
  <si>
    <t>Custo bens Baixados Realização da Dif Positiva da Adoção Inicial Lei 12973/14</t>
  </si>
  <si>
    <t>Depreciações Avaliação Patrimonial DESPESA</t>
  </si>
  <si>
    <t>Depreciações Avaliação Patrimonial Custo</t>
  </si>
  <si>
    <t>DIVERSAS</t>
  </si>
  <si>
    <t>Resultado Negativo de Atos Cooperativos</t>
  </si>
  <si>
    <t>Diversas</t>
  </si>
  <si>
    <t>CNPJ 00.000.000/0000-00</t>
  </si>
  <si>
    <t>MEMÓRIA DE CÁLCULO APURAÇÃO CSLL - ANO 2015</t>
  </si>
  <si>
    <t>MEMÓRIA DE CÁLCULO APURAÇÃO IRPJ - ANO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</si>
</sst>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9" fontId="2" fillId="0" borderId="0" xfId="1" applyFont="1"/>
    <xf numFmtId="9" fontId="2" fillId="0" borderId="0" xfId="1" applyFont="1" applyBorder="1"/>
    <xf numFmtId="0" fontId="2" fillId="0" borderId="5" xfId="0" applyFont="1" applyBorder="1"/>
    <xf numFmtId="0" fontId="2" fillId="0" borderId="7" xfId="0" applyFont="1" applyBorder="1"/>
    <xf numFmtId="9" fontId="2" fillId="0" borderId="1" xfId="1" applyFont="1" applyBorder="1"/>
    <xf numFmtId="10" fontId="2" fillId="0" borderId="1" xfId="1" applyNumberFormat="1" applyFont="1" applyBorder="1"/>
    <xf numFmtId="9" fontId="3" fillId="0" borderId="1" xfId="1" applyFont="1" applyBorder="1" applyAlignment="1">
      <alignment horizontal="centerContinuous"/>
    </xf>
    <xf numFmtId="9" fontId="2" fillId="0" borderId="3" xfId="1" applyFont="1" applyBorder="1"/>
    <xf numFmtId="0" fontId="2" fillId="0" borderId="9" xfId="0" applyFont="1" applyBorder="1"/>
    <xf numFmtId="0" fontId="0" fillId="0" borderId="5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" fillId="0" borderId="7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164" fontId="2" fillId="0" borderId="5" xfId="0" applyNumberFormat="1" applyFont="1" applyBorder="1"/>
    <xf numFmtId="164" fontId="2" fillId="0" borderId="1" xfId="0" applyNumberFormat="1" applyFont="1" applyBorder="1"/>
    <xf numFmtId="164" fontId="2" fillId="0" borderId="7" xfId="0" applyNumberFormat="1" applyFont="1" applyBorder="1"/>
    <xf numFmtId="164" fontId="2" fillId="0" borderId="3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centerContinuous"/>
    </xf>
    <xf numFmtId="9" fontId="7" fillId="0" borderId="11" xfId="1" applyFont="1" applyBorder="1" applyAlignment="1">
      <alignment horizontal="center"/>
    </xf>
    <xf numFmtId="0" fontId="3" fillId="0" borderId="11" xfId="0" applyFont="1" applyBorder="1"/>
    <xf numFmtId="9" fontId="2" fillId="0" borderId="2" xfId="1" applyFont="1" applyBorder="1"/>
    <xf numFmtId="164" fontId="2" fillId="0" borderId="2" xfId="0" applyNumberFormat="1" applyFont="1" applyBorder="1"/>
    <xf numFmtId="164" fontId="2" fillId="0" borderId="9" xfId="0" applyNumberFormat="1" applyFont="1" applyBorder="1"/>
    <xf numFmtId="164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/>
    <xf numFmtId="0" fontId="2" fillId="0" borderId="0" xfId="0" applyFont="1" applyFill="1"/>
    <xf numFmtId="0" fontId="1" fillId="0" borderId="5" xfId="0" applyFont="1" applyFill="1" applyBorder="1" applyAlignment="1">
      <alignment vertical="center"/>
    </xf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9" fontId="2" fillId="0" borderId="1" xfId="1" applyFont="1" applyFill="1" applyBorder="1"/>
    <xf numFmtId="164" fontId="2" fillId="0" borderId="5" xfId="0" applyNumberFormat="1" applyFont="1" applyFill="1" applyBorder="1"/>
    <xf numFmtId="10" fontId="2" fillId="0" borderId="1" xfId="1" applyNumberFormat="1" applyFont="1" applyFill="1" applyBorder="1"/>
    <xf numFmtId="164" fontId="2" fillId="0" borderId="7" xfId="0" applyNumberFormat="1" applyFont="1" applyFill="1" applyBorder="1"/>
    <xf numFmtId="10" fontId="8" fillId="0" borderId="1" xfId="1" applyNumberFormat="1" applyFont="1" applyFill="1" applyBorder="1"/>
    <xf numFmtId="164" fontId="8" fillId="0" borderId="5" xfId="0" applyNumberFormat="1" applyFont="1" applyFill="1" applyBorder="1"/>
    <xf numFmtId="9" fontId="8" fillId="0" borderId="1" xfId="1" applyFont="1" applyFill="1" applyBorder="1"/>
    <xf numFmtId="0" fontId="2" fillId="2" borderId="0" xfId="0" applyFont="1" applyFill="1" applyBorder="1"/>
    <xf numFmtId="164" fontId="2" fillId="2" borderId="1" xfId="0" applyNumberFormat="1" applyFont="1" applyFill="1" applyBorder="1" applyAlignment="1">
      <alignment vertical="center"/>
    </xf>
    <xf numFmtId="164" fontId="2" fillId="2" borderId="0" xfId="0" applyNumberFormat="1" applyFont="1" applyFill="1" applyBorder="1"/>
    <xf numFmtId="164" fontId="2" fillId="0" borderId="1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/>
    </xf>
    <xf numFmtId="0" fontId="2" fillId="0" borderId="5" xfId="0" applyFont="1" applyFill="1" applyBorder="1"/>
    <xf numFmtId="9" fontId="2" fillId="0" borderId="0" xfId="1" applyFont="1" applyFill="1" applyBorder="1"/>
    <xf numFmtId="0" fontId="2" fillId="0" borderId="7" xfId="0" applyFont="1" applyFill="1" applyBorder="1"/>
    <xf numFmtId="0" fontId="3" fillId="0" borderId="11" xfId="0" applyFont="1" applyFill="1" applyBorder="1" applyAlignment="1">
      <alignment horizontal="centerContinuous"/>
    </xf>
    <xf numFmtId="9" fontId="7" fillId="0" borderId="11" xfId="1" applyFont="1" applyFill="1" applyBorder="1" applyAlignment="1">
      <alignment horizontal="center"/>
    </xf>
    <xf numFmtId="0" fontId="3" fillId="0" borderId="11" xfId="0" applyFont="1" applyFill="1" applyBorder="1"/>
    <xf numFmtId="0" fontId="2" fillId="0" borderId="1" xfId="0" applyFont="1" applyFill="1" applyBorder="1"/>
    <xf numFmtId="2" fontId="2" fillId="0" borderId="0" xfId="0" applyNumberFormat="1" applyFont="1" applyFill="1"/>
    <xf numFmtId="4" fontId="2" fillId="0" borderId="0" xfId="0" applyNumberFormat="1" applyFont="1" applyFill="1"/>
    <xf numFmtId="0" fontId="2" fillId="0" borderId="3" xfId="0" applyFont="1" applyFill="1" applyBorder="1"/>
    <xf numFmtId="0" fontId="2" fillId="0" borderId="4" xfId="0" applyFont="1" applyFill="1" applyBorder="1"/>
    <xf numFmtId="9" fontId="2" fillId="0" borderId="3" xfId="1" applyFont="1" applyFill="1" applyBorder="1"/>
    <xf numFmtId="164" fontId="2" fillId="0" borderId="3" xfId="0" applyNumberFormat="1" applyFont="1" applyFill="1" applyBorder="1"/>
    <xf numFmtId="164" fontId="2" fillId="0" borderId="10" xfId="0" applyNumberFormat="1" applyFont="1" applyFill="1" applyBorder="1"/>
    <xf numFmtId="164" fontId="2" fillId="0" borderId="11" xfId="0" applyNumberFormat="1" applyFont="1" applyFill="1" applyBorder="1"/>
    <xf numFmtId="0" fontId="1" fillId="0" borderId="0" xfId="0" applyFont="1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9" fontId="2" fillId="0" borderId="2" xfId="1" applyFont="1" applyFill="1" applyBorder="1"/>
    <xf numFmtId="164" fontId="2" fillId="0" borderId="2" xfId="0" applyNumberFormat="1" applyFont="1" applyFill="1" applyBorder="1"/>
    <xf numFmtId="164" fontId="2" fillId="0" borderId="9" xfId="0" applyNumberFormat="1" applyFont="1" applyFill="1" applyBorder="1"/>
    <xf numFmtId="43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9" fontId="3" fillId="0" borderId="1" xfId="1" applyFont="1" applyFill="1" applyBorder="1" applyAlignment="1">
      <alignment horizontal="centerContinuous"/>
    </xf>
    <xf numFmtId="164" fontId="2" fillId="0" borderId="12" xfId="0" applyNumberFormat="1" applyFont="1" applyFill="1" applyBorder="1"/>
    <xf numFmtId="9" fontId="2" fillId="0" borderId="0" xfId="1" applyFont="1" applyFill="1"/>
    <xf numFmtId="0" fontId="2" fillId="0" borderId="0" xfId="0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/>
    <xf numFmtId="164" fontId="2" fillId="2" borderId="5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43" fontId="2" fillId="0" borderId="0" xfId="2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19" xfId="0" applyFont="1" applyFill="1" applyBorder="1"/>
    <xf numFmtId="43" fontId="3" fillId="0" borderId="20" xfId="2" applyFont="1" applyFill="1" applyBorder="1" applyAlignment="1">
      <alignment horizontal="centerContinuous"/>
    </xf>
    <xf numFmtId="0" fontId="3" fillId="0" borderId="19" xfId="0" applyFont="1" applyFill="1" applyBorder="1"/>
    <xf numFmtId="43" fontId="2" fillId="0" borderId="20" xfId="2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right"/>
    </xf>
    <xf numFmtId="0" fontId="2" fillId="0" borderId="21" xfId="0" applyFont="1" applyFill="1" applyBorder="1"/>
    <xf numFmtId="0" fontId="2" fillId="0" borderId="22" xfId="0" applyFont="1" applyFill="1" applyBorder="1"/>
    <xf numFmtId="43" fontId="3" fillId="0" borderId="20" xfId="2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2" fillId="0" borderId="24" xfId="0" applyFont="1" applyFill="1" applyBorder="1"/>
    <xf numFmtId="164" fontId="2" fillId="0" borderId="20" xfId="0" applyNumberFormat="1" applyFont="1" applyFill="1" applyBorder="1"/>
    <xf numFmtId="164" fontId="3" fillId="0" borderId="20" xfId="0" applyNumberFormat="1" applyFont="1" applyFill="1" applyBorder="1"/>
    <xf numFmtId="0" fontId="2" fillId="0" borderId="25" xfId="0" applyFont="1" applyFill="1" applyBorder="1"/>
    <xf numFmtId="164" fontId="2" fillId="0" borderId="23" xfId="0" applyNumberFormat="1" applyFont="1" applyFill="1" applyBorder="1"/>
    <xf numFmtId="0" fontId="12" fillId="0" borderId="24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2" xfId="0" applyFont="1" applyFill="1" applyBorder="1" applyAlignment="1">
      <alignment horizontal="left"/>
    </xf>
    <xf numFmtId="43" fontId="3" fillId="0" borderId="23" xfId="2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Continuous"/>
    </xf>
    <xf numFmtId="0" fontId="3" fillId="0" borderId="28" xfId="0" applyFont="1" applyFill="1" applyBorder="1"/>
    <xf numFmtId="0" fontId="6" fillId="0" borderId="24" xfId="0" applyFont="1" applyFill="1" applyBorder="1"/>
    <xf numFmtId="0" fontId="14" fillId="0" borderId="24" xfId="0" applyFont="1" applyFill="1" applyBorder="1"/>
    <xf numFmtId="0" fontId="14" fillId="0" borderId="24" xfId="0" applyFont="1" applyFill="1" applyBorder="1" applyAlignment="1">
      <alignment horizontal="right"/>
    </xf>
    <xf numFmtId="0" fontId="2" fillId="0" borderId="16" xfId="0" applyFont="1" applyFill="1" applyBorder="1"/>
    <xf numFmtId="0" fontId="11" fillId="0" borderId="24" xfId="0" applyFont="1" applyFill="1" applyBorder="1"/>
    <xf numFmtId="164" fontId="11" fillId="0" borderId="20" xfId="0" applyNumberFormat="1" applyFont="1" applyFill="1" applyBorder="1"/>
    <xf numFmtId="43" fontId="3" fillId="0" borderId="0" xfId="2" applyFont="1" applyFill="1" applyBorder="1"/>
    <xf numFmtId="43" fontId="11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centerContinuous"/>
    </xf>
    <xf numFmtId="43" fontId="2" fillId="0" borderId="0" xfId="2" applyFont="1" applyFill="1" applyBorder="1" applyAlignment="1">
      <alignment horizontal="centerContinuous"/>
    </xf>
    <xf numFmtId="0" fontId="3" fillId="0" borderId="29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43" fontId="7" fillId="0" borderId="30" xfId="2" applyFont="1" applyFill="1" applyBorder="1" applyAlignment="1">
      <alignment horizontal="center"/>
    </xf>
    <xf numFmtId="0" fontId="3" fillId="0" borderId="30" xfId="0" applyFont="1" applyFill="1" applyBorder="1"/>
    <xf numFmtId="0" fontId="3" fillId="0" borderId="31" xfId="0" applyFont="1" applyFill="1" applyBorder="1" applyAlignment="1">
      <alignment horizontal="center"/>
    </xf>
    <xf numFmtId="43" fontId="3" fillId="0" borderId="16" xfId="2" applyFont="1" applyFill="1" applyBorder="1"/>
    <xf numFmtId="43" fontId="2" fillId="0" borderId="16" xfId="2" applyFont="1" applyFill="1" applyBorder="1"/>
    <xf numFmtId="0" fontId="11" fillId="0" borderId="19" xfId="0" applyFont="1" applyFill="1" applyBorder="1"/>
    <xf numFmtId="43" fontId="11" fillId="0" borderId="16" xfId="2" applyFont="1" applyFill="1" applyBorder="1" applyAlignment="1">
      <alignment horizontal="right"/>
    </xf>
    <xf numFmtId="43" fontId="2" fillId="0" borderId="22" xfId="2" applyFont="1" applyFill="1" applyBorder="1"/>
    <xf numFmtId="0" fontId="2" fillId="0" borderId="15" xfId="0" applyFont="1" applyFill="1" applyBorder="1"/>
    <xf numFmtId="43" fontId="3" fillId="0" borderId="16" xfId="2" applyFont="1" applyFill="1" applyBorder="1" applyAlignment="1">
      <alignment horizontal="centerContinuous"/>
    </xf>
    <xf numFmtId="43" fontId="2" fillId="0" borderId="16" xfId="2" applyFont="1" applyFill="1" applyBorder="1" applyAlignment="1">
      <alignment horizontal="centerContinuous"/>
    </xf>
    <xf numFmtId="43" fontId="3" fillId="0" borderId="22" xfId="2" applyFont="1" applyFill="1" applyBorder="1" applyAlignment="1">
      <alignment horizontal="centerContinuous"/>
    </xf>
    <xf numFmtId="43" fontId="3" fillId="0" borderId="15" xfId="2" applyFont="1" applyFill="1" applyBorder="1" applyAlignment="1">
      <alignment horizontal="centerContinuous"/>
    </xf>
    <xf numFmtId="43" fontId="3" fillId="0" borderId="22" xfId="2" applyFont="1" applyFill="1" applyBorder="1"/>
    <xf numFmtId="43" fontId="3" fillId="0" borderId="15" xfId="2" applyFont="1" applyFill="1" applyBorder="1"/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3"/>
  <sheetViews>
    <sheetView topLeftCell="A29" workbookViewId="0">
      <selection activeCell="A4" sqref="A4:F4"/>
    </sheetView>
  </sheetViews>
  <sheetFormatPr defaultColWidth="11.42578125" defaultRowHeight="12" x14ac:dyDescent="0.2"/>
  <cols>
    <col min="1" max="1" width="7.7109375" style="1" customWidth="1"/>
    <col min="2" max="2" width="47.5703125" style="1" customWidth="1"/>
    <col min="3" max="3" width="12.42578125" style="8" customWidth="1"/>
    <col min="4" max="4" width="14.5703125" style="1" bestFit="1" customWidth="1"/>
    <col min="5" max="6" width="13.5703125" style="1" bestFit="1" customWidth="1"/>
    <col min="7" max="7" width="11.42578125" style="1"/>
    <col min="8" max="8" width="13.5703125" style="1" bestFit="1" customWidth="1"/>
    <col min="9" max="256" width="11.42578125" style="1"/>
    <col min="257" max="257" width="7.7109375" style="1" customWidth="1"/>
    <col min="258" max="258" width="47.5703125" style="1" customWidth="1"/>
    <col min="259" max="259" width="12.42578125" style="1" customWidth="1"/>
    <col min="260" max="260" width="14.5703125" style="1" bestFit="1" customWidth="1"/>
    <col min="261" max="262" width="13.5703125" style="1" bestFit="1" customWidth="1"/>
    <col min="263" max="263" width="11.42578125" style="1"/>
    <col min="264" max="264" width="13.5703125" style="1" bestFit="1" customWidth="1"/>
    <col min="265" max="512" width="11.42578125" style="1"/>
    <col min="513" max="513" width="7.7109375" style="1" customWidth="1"/>
    <col min="514" max="514" width="47.5703125" style="1" customWidth="1"/>
    <col min="515" max="515" width="12.42578125" style="1" customWidth="1"/>
    <col min="516" max="516" width="14.5703125" style="1" bestFit="1" customWidth="1"/>
    <col min="517" max="518" width="13.5703125" style="1" bestFit="1" customWidth="1"/>
    <col min="519" max="519" width="11.42578125" style="1"/>
    <col min="520" max="520" width="13.5703125" style="1" bestFit="1" customWidth="1"/>
    <col min="521" max="768" width="11.42578125" style="1"/>
    <col min="769" max="769" width="7.7109375" style="1" customWidth="1"/>
    <col min="770" max="770" width="47.5703125" style="1" customWidth="1"/>
    <col min="771" max="771" width="12.42578125" style="1" customWidth="1"/>
    <col min="772" max="772" width="14.5703125" style="1" bestFit="1" customWidth="1"/>
    <col min="773" max="774" width="13.5703125" style="1" bestFit="1" customWidth="1"/>
    <col min="775" max="775" width="11.42578125" style="1"/>
    <col min="776" max="776" width="13.5703125" style="1" bestFit="1" customWidth="1"/>
    <col min="777" max="1024" width="11.42578125" style="1"/>
    <col min="1025" max="1025" width="7.7109375" style="1" customWidth="1"/>
    <col min="1026" max="1026" width="47.5703125" style="1" customWidth="1"/>
    <col min="1027" max="1027" width="12.42578125" style="1" customWidth="1"/>
    <col min="1028" max="1028" width="14.5703125" style="1" bestFit="1" customWidth="1"/>
    <col min="1029" max="1030" width="13.5703125" style="1" bestFit="1" customWidth="1"/>
    <col min="1031" max="1031" width="11.42578125" style="1"/>
    <col min="1032" max="1032" width="13.5703125" style="1" bestFit="1" customWidth="1"/>
    <col min="1033" max="1280" width="11.42578125" style="1"/>
    <col min="1281" max="1281" width="7.7109375" style="1" customWidth="1"/>
    <col min="1282" max="1282" width="47.5703125" style="1" customWidth="1"/>
    <col min="1283" max="1283" width="12.42578125" style="1" customWidth="1"/>
    <col min="1284" max="1284" width="14.5703125" style="1" bestFit="1" customWidth="1"/>
    <col min="1285" max="1286" width="13.5703125" style="1" bestFit="1" customWidth="1"/>
    <col min="1287" max="1287" width="11.42578125" style="1"/>
    <col min="1288" max="1288" width="13.5703125" style="1" bestFit="1" customWidth="1"/>
    <col min="1289" max="1536" width="11.42578125" style="1"/>
    <col min="1537" max="1537" width="7.7109375" style="1" customWidth="1"/>
    <col min="1538" max="1538" width="47.5703125" style="1" customWidth="1"/>
    <col min="1539" max="1539" width="12.42578125" style="1" customWidth="1"/>
    <col min="1540" max="1540" width="14.5703125" style="1" bestFit="1" customWidth="1"/>
    <col min="1541" max="1542" width="13.5703125" style="1" bestFit="1" customWidth="1"/>
    <col min="1543" max="1543" width="11.42578125" style="1"/>
    <col min="1544" max="1544" width="13.5703125" style="1" bestFit="1" customWidth="1"/>
    <col min="1545" max="1792" width="11.42578125" style="1"/>
    <col min="1793" max="1793" width="7.7109375" style="1" customWidth="1"/>
    <col min="1794" max="1794" width="47.5703125" style="1" customWidth="1"/>
    <col min="1795" max="1795" width="12.42578125" style="1" customWidth="1"/>
    <col min="1796" max="1796" width="14.5703125" style="1" bestFit="1" customWidth="1"/>
    <col min="1797" max="1798" width="13.5703125" style="1" bestFit="1" customWidth="1"/>
    <col min="1799" max="1799" width="11.42578125" style="1"/>
    <col min="1800" max="1800" width="13.5703125" style="1" bestFit="1" customWidth="1"/>
    <col min="1801" max="2048" width="11.42578125" style="1"/>
    <col min="2049" max="2049" width="7.7109375" style="1" customWidth="1"/>
    <col min="2050" max="2050" width="47.5703125" style="1" customWidth="1"/>
    <col min="2051" max="2051" width="12.42578125" style="1" customWidth="1"/>
    <col min="2052" max="2052" width="14.5703125" style="1" bestFit="1" customWidth="1"/>
    <col min="2053" max="2054" width="13.5703125" style="1" bestFit="1" customWidth="1"/>
    <col min="2055" max="2055" width="11.42578125" style="1"/>
    <col min="2056" max="2056" width="13.5703125" style="1" bestFit="1" customWidth="1"/>
    <col min="2057" max="2304" width="11.42578125" style="1"/>
    <col min="2305" max="2305" width="7.7109375" style="1" customWidth="1"/>
    <col min="2306" max="2306" width="47.5703125" style="1" customWidth="1"/>
    <col min="2307" max="2307" width="12.42578125" style="1" customWidth="1"/>
    <col min="2308" max="2308" width="14.5703125" style="1" bestFit="1" customWidth="1"/>
    <col min="2309" max="2310" width="13.5703125" style="1" bestFit="1" customWidth="1"/>
    <col min="2311" max="2311" width="11.42578125" style="1"/>
    <col min="2312" max="2312" width="13.5703125" style="1" bestFit="1" customWidth="1"/>
    <col min="2313" max="2560" width="11.42578125" style="1"/>
    <col min="2561" max="2561" width="7.7109375" style="1" customWidth="1"/>
    <col min="2562" max="2562" width="47.5703125" style="1" customWidth="1"/>
    <col min="2563" max="2563" width="12.42578125" style="1" customWidth="1"/>
    <col min="2564" max="2564" width="14.5703125" style="1" bestFit="1" customWidth="1"/>
    <col min="2565" max="2566" width="13.5703125" style="1" bestFit="1" customWidth="1"/>
    <col min="2567" max="2567" width="11.42578125" style="1"/>
    <col min="2568" max="2568" width="13.5703125" style="1" bestFit="1" customWidth="1"/>
    <col min="2569" max="2816" width="11.42578125" style="1"/>
    <col min="2817" max="2817" width="7.7109375" style="1" customWidth="1"/>
    <col min="2818" max="2818" width="47.5703125" style="1" customWidth="1"/>
    <col min="2819" max="2819" width="12.42578125" style="1" customWidth="1"/>
    <col min="2820" max="2820" width="14.5703125" style="1" bestFit="1" customWidth="1"/>
    <col min="2821" max="2822" width="13.5703125" style="1" bestFit="1" customWidth="1"/>
    <col min="2823" max="2823" width="11.42578125" style="1"/>
    <col min="2824" max="2824" width="13.5703125" style="1" bestFit="1" customWidth="1"/>
    <col min="2825" max="3072" width="11.42578125" style="1"/>
    <col min="3073" max="3073" width="7.7109375" style="1" customWidth="1"/>
    <col min="3074" max="3074" width="47.5703125" style="1" customWidth="1"/>
    <col min="3075" max="3075" width="12.42578125" style="1" customWidth="1"/>
    <col min="3076" max="3076" width="14.5703125" style="1" bestFit="1" customWidth="1"/>
    <col min="3077" max="3078" width="13.5703125" style="1" bestFit="1" customWidth="1"/>
    <col min="3079" max="3079" width="11.42578125" style="1"/>
    <col min="3080" max="3080" width="13.5703125" style="1" bestFit="1" customWidth="1"/>
    <col min="3081" max="3328" width="11.42578125" style="1"/>
    <col min="3329" max="3329" width="7.7109375" style="1" customWidth="1"/>
    <col min="3330" max="3330" width="47.5703125" style="1" customWidth="1"/>
    <col min="3331" max="3331" width="12.42578125" style="1" customWidth="1"/>
    <col min="3332" max="3332" width="14.5703125" style="1" bestFit="1" customWidth="1"/>
    <col min="3333" max="3334" width="13.5703125" style="1" bestFit="1" customWidth="1"/>
    <col min="3335" max="3335" width="11.42578125" style="1"/>
    <col min="3336" max="3336" width="13.5703125" style="1" bestFit="1" customWidth="1"/>
    <col min="3337" max="3584" width="11.42578125" style="1"/>
    <col min="3585" max="3585" width="7.7109375" style="1" customWidth="1"/>
    <col min="3586" max="3586" width="47.5703125" style="1" customWidth="1"/>
    <col min="3587" max="3587" width="12.42578125" style="1" customWidth="1"/>
    <col min="3588" max="3588" width="14.5703125" style="1" bestFit="1" customWidth="1"/>
    <col min="3589" max="3590" width="13.5703125" style="1" bestFit="1" customWidth="1"/>
    <col min="3591" max="3591" width="11.42578125" style="1"/>
    <col min="3592" max="3592" width="13.5703125" style="1" bestFit="1" customWidth="1"/>
    <col min="3593" max="3840" width="11.42578125" style="1"/>
    <col min="3841" max="3841" width="7.7109375" style="1" customWidth="1"/>
    <col min="3842" max="3842" width="47.5703125" style="1" customWidth="1"/>
    <col min="3843" max="3843" width="12.42578125" style="1" customWidth="1"/>
    <col min="3844" max="3844" width="14.5703125" style="1" bestFit="1" customWidth="1"/>
    <col min="3845" max="3846" width="13.5703125" style="1" bestFit="1" customWidth="1"/>
    <col min="3847" max="3847" width="11.42578125" style="1"/>
    <col min="3848" max="3848" width="13.5703125" style="1" bestFit="1" customWidth="1"/>
    <col min="3849" max="4096" width="11.42578125" style="1"/>
    <col min="4097" max="4097" width="7.7109375" style="1" customWidth="1"/>
    <col min="4098" max="4098" width="47.5703125" style="1" customWidth="1"/>
    <col min="4099" max="4099" width="12.42578125" style="1" customWidth="1"/>
    <col min="4100" max="4100" width="14.5703125" style="1" bestFit="1" customWidth="1"/>
    <col min="4101" max="4102" width="13.5703125" style="1" bestFit="1" customWidth="1"/>
    <col min="4103" max="4103" width="11.42578125" style="1"/>
    <col min="4104" max="4104" width="13.5703125" style="1" bestFit="1" customWidth="1"/>
    <col min="4105" max="4352" width="11.42578125" style="1"/>
    <col min="4353" max="4353" width="7.7109375" style="1" customWidth="1"/>
    <col min="4354" max="4354" width="47.5703125" style="1" customWidth="1"/>
    <col min="4355" max="4355" width="12.42578125" style="1" customWidth="1"/>
    <col min="4356" max="4356" width="14.5703125" style="1" bestFit="1" customWidth="1"/>
    <col min="4357" max="4358" width="13.5703125" style="1" bestFit="1" customWidth="1"/>
    <col min="4359" max="4359" width="11.42578125" style="1"/>
    <col min="4360" max="4360" width="13.5703125" style="1" bestFit="1" customWidth="1"/>
    <col min="4361" max="4608" width="11.42578125" style="1"/>
    <col min="4609" max="4609" width="7.7109375" style="1" customWidth="1"/>
    <col min="4610" max="4610" width="47.5703125" style="1" customWidth="1"/>
    <col min="4611" max="4611" width="12.42578125" style="1" customWidth="1"/>
    <col min="4612" max="4612" width="14.5703125" style="1" bestFit="1" customWidth="1"/>
    <col min="4613" max="4614" width="13.5703125" style="1" bestFit="1" customWidth="1"/>
    <col min="4615" max="4615" width="11.42578125" style="1"/>
    <col min="4616" max="4616" width="13.5703125" style="1" bestFit="1" customWidth="1"/>
    <col min="4617" max="4864" width="11.42578125" style="1"/>
    <col min="4865" max="4865" width="7.7109375" style="1" customWidth="1"/>
    <col min="4866" max="4866" width="47.5703125" style="1" customWidth="1"/>
    <col min="4867" max="4867" width="12.42578125" style="1" customWidth="1"/>
    <col min="4868" max="4868" width="14.5703125" style="1" bestFit="1" customWidth="1"/>
    <col min="4869" max="4870" width="13.5703125" style="1" bestFit="1" customWidth="1"/>
    <col min="4871" max="4871" width="11.42578125" style="1"/>
    <col min="4872" max="4872" width="13.5703125" style="1" bestFit="1" customWidth="1"/>
    <col min="4873" max="5120" width="11.42578125" style="1"/>
    <col min="5121" max="5121" width="7.7109375" style="1" customWidth="1"/>
    <col min="5122" max="5122" width="47.5703125" style="1" customWidth="1"/>
    <col min="5123" max="5123" width="12.42578125" style="1" customWidth="1"/>
    <col min="5124" max="5124" width="14.5703125" style="1" bestFit="1" customWidth="1"/>
    <col min="5125" max="5126" width="13.5703125" style="1" bestFit="1" customWidth="1"/>
    <col min="5127" max="5127" width="11.42578125" style="1"/>
    <col min="5128" max="5128" width="13.5703125" style="1" bestFit="1" customWidth="1"/>
    <col min="5129" max="5376" width="11.42578125" style="1"/>
    <col min="5377" max="5377" width="7.7109375" style="1" customWidth="1"/>
    <col min="5378" max="5378" width="47.5703125" style="1" customWidth="1"/>
    <col min="5379" max="5379" width="12.42578125" style="1" customWidth="1"/>
    <col min="5380" max="5380" width="14.5703125" style="1" bestFit="1" customWidth="1"/>
    <col min="5381" max="5382" width="13.5703125" style="1" bestFit="1" customWidth="1"/>
    <col min="5383" max="5383" width="11.42578125" style="1"/>
    <col min="5384" max="5384" width="13.5703125" style="1" bestFit="1" customWidth="1"/>
    <col min="5385" max="5632" width="11.42578125" style="1"/>
    <col min="5633" max="5633" width="7.7109375" style="1" customWidth="1"/>
    <col min="5634" max="5634" width="47.5703125" style="1" customWidth="1"/>
    <col min="5635" max="5635" width="12.42578125" style="1" customWidth="1"/>
    <col min="5636" max="5636" width="14.5703125" style="1" bestFit="1" customWidth="1"/>
    <col min="5637" max="5638" width="13.5703125" style="1" bestFit="1" customWidth="1"/>
    <col min="5639" max="5639" width="11.42578125" style="1"/>
    <col min="5640" max="5640" width="13.5703125" style="1" bestFit="1" customWidth="1"/>
    <col min="5641" max="5888" width="11.42578125" style="1"/>
    <col min="5889" max="5889" width="7.7109375" style="1" customWidth="1"/>
    <col min="5890" max="5890" width="47.5703125" style="1" customWidth="1"/>
    <col min="5891" max="5891" width="12.42578125" style="1" customWidth="1"/>
    <col min="5892" max="5892" width="14.5703125" style="1" bestFit="1" customWidth="1"/>
    <col min="5893" max="5894" width="13.5703125" style="1" bestFit="1" customWidth="1"/>
    <col min="5895" max="5895" width="11.42578125" style="1"/>
    <col min="5896" max="5896" width="13.5703125" style="1" bestFit="1" customWidth="1"/>
    <col min="5897" max="6144" width="11.42578125" style="1"/>
    <col min="6145" max="6145" width="7.7109375" style="1" customWidth="1"/>
    <col min="6146" max="6146" width="47.5703125" style="1" customWidth="1"/>
    <col min="6147" max="6147" width="12.42578125" style="1" customWidth="1"/>
    <col min="6148" max="6148" width="14.5703125" style="1" bestFit="1" customWidth="1"/>
    <col min="6149" max="6150" width="13.5703125" style="1" bestFit="1" customWidth="1"/>
    <col min="6151" max="6151" width="11.42578125" style="1"/>
    <col min="6152" max="6152" width="13.5703125" style="1" bestFit="1" customWidth="1"/>
    <col min="6153" max="6400" width="11.42578125" style="1"/>
    <col min="6401" max="6401" width="7.7109375" style="1" customWidth="1"/>
    <col min="6402" max="6402" width="47.5703125" style="1" customWidth="1"/>
    <col min="6403" max="6403" width="12.42578125" style="1" customWidth="1"/>
    <col min="6404" max="6404" width="14.5703125" style="1" bestFit="1" customWidth="1"/>
    <col min="6405" max="6406" width="13.5703125" style="1" bestFit="1" customWidth="1"/>
    <col min="6407" max="6407" width="11.42578125" style="1"/>
    <col min="6408" max="6408" width="13.5703125" style="1" bestFit="1" customWidth="1"/>
    <col min="6409" max="6656" width="11.42578125" style="1"/>
    <col min="6657" max="6657" width="7.7109375" style="1" customWidth="1"/>
    <col min="6658" max="6658" width="47.5703125" style="1" customWidth="1"/>
    <col min="6659" max="6659" width="12.42578125" style="1" customWidth="1"/>
    <col min="6660" max="6660" width="14.5703125" style="1" bestFit="1" customWidth="1"/>
    <col min="6661" max="6662" width="13.5703125" style="1" bestFit="1" customWidth="1"/>
    <col min="6663" max="6663" width="11.42578125" style="1"/>
    <col min="6664" max="6664" width="13.5703125" style="1" bestFit="1" customWidth="1"/>
    <col min="6665" max="6912" width="11.42578125" style="1"/>
    <col min="6913" max="6913" width="7.7109375" style="1" customWidth="1"/>
    <col min="6914" max="6914" width="47.5703125" style="1" customWidth="1"/>
    <col min="6915" max="6915" width="12.42578125" style="1" customWidth="1"/>
    <col min="6916" max="6916" width="14.5703125" style="1" bestFit="1" customWidth="1"/>
    <col min="6917" max="6918" width="13.5703125" style="1" bestFit="1" customWidth="1"/>
    <col min="6919" max="6919" width="11.42578125" style="1"/>
    <col min="6920" max="6920" width="13.5703125" style="1" bestFit="1" customWidth="1"/>
    <col min="6921" max="7168" width="11.42578125" style="1"/>
    <col min="7169" max="7169" width="7.7109375" style="1" customWidth="1"/>
    <col min="7170" max="7170" width="47.5703125" style="1" customWidth="1"/>
    <col min="7171" max="7171" width="12.42578125" style="1" customWidth="1"/>
    <col min="7172" max="7172" width="14.5703125" style="1" bestFit="1" customWidth="1"/>
    <col min="7173" max="7174" width="13.5703125" style="1" bestFit="1" customWidth="1"/>
    <col min="7175" max="7175" width="11.42578125" style="1"/>
    <col min="7176" max="7176" width="13.5703125" style="1" bestFit="1" customWidth="1"/>
    <col min="7177" max="7424" width="11.42578125" style="1"/>
    <col min="7425" max="7425" width="7.7109375" style="1" customWidth="1"/>
    <col min="7426" max="7426" width="47.5703125" style="1" customWidth="1"/>
    <col min="7427" max="7427" width="12.42578125" style="1" customWidth="1"/>
    <col min="7428" max="7428" width="14.5703125" style="1" bestFit="1" customWidth="1"/>
    <col min="7429" max="7430" width="13.5703125" style="1" bestFit="1" customWidth="1"/>
    <col min="7431" max="7431" width="11.42578125" style="1"/>
    <col min="7432" max="7432" width="13.5703125" style="1" bestFit="1" customWidth="1"/>
    <col min="7433" max="7680" width="11.42578125" style="1"/>
    <col min="7681" max="7681" width="7.7109375" style="1" customWidth="1"/>
    <col min="7682" max="7682" width="47.5703125" style="1" customWidth="1"/>
    <col min="7683" max="7683" width="12.42578125" style="1" customWidth="1"/>
    <col min="7684" max="7684" width="14.5703125" style="1" bestFit="1" customWidth="1"/>
    <col min="7685" max="7686" width="13.5703125" style="1" bestFit="1" customWidth="1"/>
    <col min="7687" max="7687" width="11.42578125" style="1"/>
    <col min="7688" max="7688" width="13.5703125" style="1" bestFit="1" customWidth="1"/>
    <col min="7689" max="7936" width="11.42578125" style="1"/>
    <col min="7937" max="7937" width="7.7109375" style="1" customWidth="1"/>
    <col min="7938" max="7938" width="47.5703125" style="1" customWidth="1"/>
    <col min="7939" max="7939" width="12.42578125" style="1" customWidth="1"/>
    <col min="7940" max="7940" width="14.5703125" style="1" bestFit="1" customWidth="1"/>
    <col min="7941" max="7942" width="13.5703125" style="1" bestFit="1" customWidth="1"/>
    <col min="7943" max="7943" width="11.42578125" style="1"/>
    <col min="7944" max="7944" width="13.5703125" style="1" bestFit="1" customWidth="1"/>
    <col min="7945" max="8192" width="11.42578125" style="1"/>
    <col min="8193" max="8193" width="7.7109375" style="1" customWidth="1"/>
    <col min="8194" max="8194" width="47.5703125" style="1" customWidth="1"/>
    <col min="8195" max="8195" width="12.42578125" style="1" customWidth="1"/>
    <col min="8196" max="8196" width="14.5703125" style="1" bestFit="1" customWidth="1"/>
    <col min="8197" max="8198" width="13.5703125" style="1" bestFit="1" customWidth="1"/>
    <col min="8199" max="8199" width="11.42578125" style="1"/>
    <col min="8200" max="8200" width="13.5703125" style="1" bestFit="1" customWidth="1"/>
    <col min="8201" max="8448" width="11.42578125" style="1"/>
    <col min="8449" max="8449" width="7.7109375" style="1" customWidth="1"/>
    <col min="8450" max="8450" width="47.5703125" style="1" customWidth="1"/>
    <col min="8451" max="8451" width="12.42578125" style="1" customWidth="1"/>
    <col min="8452" max="8452" width="14.5703125" style="1" bestFit="1" customWidth="1"/>
    <col min="8453" max="8454" width="13.5703125" style="1" bestFit="1" customWidth="1"/>
    <col min="8455" max="8455" width="11.42578125" style="1"/>
    <col min="8456" max="8456" width="13.5703125" style="1" bestFit="1" customWidth="1"/>
    <col min="8457" max="8704" width="11.42578125" style="1"/>
    <col min="8705" max="8705" width="7.7109375" style="1" customWidth="1"/>
    <col min="8706" max="8706" width="47.5703125" style="1" customWidth="1"/>
    <col min="8707" max="8707" width="12.42578125" style="1" customWidth="1"/>
    <col min="8708" max="8708" width="14.5703125" style="1" bestFit="1" customWidth="1"/>
    <col min="8709" max="8710" width="13.5703125" style="1" bestFit="1" customWidth="1"/>
    <col min="8711" max="8711" width="11.42578125" style="1"/>
    <col min="8712" max="8712" width="13.5703125" style="1" bestFit="1" customWidth="1"/>
    <col min="8713" max="8960" width="11.42578125" style="1"/>
    <col min="8961" max="8961" width="7.7109375" style="1" customWidth="1"/>
    <col min="8962" max="8962" width="47.5703125" style="1" customWidth="1"/>
    <col min="8963" max="8963" width="12.42578125" style="1" customWidth="1"/>
    <col min="8964" max="8964" width="14.5703125" style="1" bestFit="1" customWidth="1"/>
    <col min="8965" max="8966" width="13.5703125" style="1" bestFit="1" customWidth="1"/>
    <col min="8967" max="8967" width="11.42578125" style="1"/>
    <col min="8968" max="8968" width="13.5703125" style="1" bestFit="1" customWidth="1"/>
    <col min="8969" max="9216" width="11.42578125" style="1"/>
    <col min="9217" max="9217" width="7.7109375" style="1" customWidth="1"/>
    <col min="9218" max="9218" width="47.5703125" style="1" customWidth="1"/>
    <col min="9219" max="9219" width="12.42578125" style="1" customWidth="1"/>
    <col min="9220" max="9220" width="14.5703125" style="1" bestFit="1" customWidth="1"/>
    <col min="9221" max="9222" width="13.5703125" style="1" bestFit="1" customWidth="1"/>
    <col min="9223" max="9223" width="11.42578125" style="1"/>
    <col min="9224" max="9224" width="13.5703125" style="1" bestFit="1" customWidth="1"/>
    <col min="9225" max="9472" width="11.42578125" style="1"/>
    <col min="9473" max="9473" width="7.7109375" style="1" customWidth="1"/>
    <col min="9474" max="9474" width="47.5703125" style="1" customWidth="1"/>
    <col min="9475" max="9475" width="12.42578125" style="1" customWidth="1"/>
    <col min="9476" max="9476" width="14.5703125" style="1" bestFit="1" customWidth="1"/>
    <col min="9477" max="9478" width="13.5703125" style="1" bestFit="1" customWidth="1"/>
    <col min="9479" max="9479" width="11.42578125" style="1"/>
    <col min="9480" max="9480" width="13.5703125" style="1" bestFit="1" customWidth="1"/>
    <col min="9481" max="9728" width="11.42578125" style="1"/>
    <col min="9729" max="9729" width="7.7109375" style="1" customWidth="1"/>
    <col min="9730" max="9730" width="47.5703125" style="1" customWidth="1"/>
    <col min="9731" max="9731" width="12.42578125" style="1" customWidth="1"/>
    <col min="9732" max="9732" width="14.5703125" style="1" bestFit="1" customWidth="1"/>
    <col min="9733" max="9734" width="13.5703125" style="1" bestFit="1" customWidth="1"/>
    <col min="9735" max="9735" width="11.42578125" style="1"/>
    <col min="9736" max="9736" width="13.5703125" style="1" bestFit="1" customWidth="1"/>
    <col min="9737" max="9984" width="11.42578125" style="1"/>
    <col min="9985" max="9985" width="7.7109375" style="1" customWidth="1"/>
    <col min="9986" max="9986" width="47.5703125" style="1" customWidth="1"/>
    <col min="9987" max="9987" width="12.42578125" style="1" customWidth="1"/>
    <col min="9988" max="9988" width="14.5703125" style="1" bestFit="1" customWidth="1"/>
    <col min="9989" max="9990" width="13.5703125" style="1" bestFit="1" customWidth="1"/>
    <col min="9991" max="9991" width="11.42578125" style="1"/>
    <col min="9992" max="9992" width="13.5703125" style="1" bestFit="1" customWidth="1"/>
    <col min="9993" max="10240" width="11.42578125" style="1"/>
    <col min="10241" max="10241" width="7.7109375" style="1" customWidth="1"/>
    <col min="10242" max="10242" width="47.5703125" style="1" customWidth="1"/>
    <col min="10243" max="10243" width="12.42578125" style="1" customWidth="1"/>
    <col min="10244" max="10244" width="14.5703125" style="1" bestFit="1" customWidth="1"/>
    <col min="10245" max="10246" width="13.5703125" style="1" bestFit="1" customWidth="1"/>
    <col min="10247" max="10247" width="11.42578125" style="1"/>
    <col min="10248" max="10248" width="13.5703125" style="1" bestFit="1" customWidth="1"/>
    <col min="10249" max="10496" width="11.42578125" style="1"/>
    <col min="10497" max="10497" width="7.7109375" style="1" customWidth="1"/>
    <col min="10498" max="10498" width="47.5703125" style="1" customWidth="1"/>
    <col min="10499" max="10499" width="12.42578125" style="1" customWidth="1"/>
    <col min="10500" max="10500" width="14.5703125" style="1" bestFit="1" customWidth="1"/>
    <col min="10501" max="10502" width="13.5703125" style="1" bestFit="1" customWidth="1"/>
    <col min="10503" max="10503" width="11.42578125" style="1"/>
    <col min="10504" max="10504" width="13.5703125" style="1" bestFit="1" customWidth="1"/>
    <col min="10505" max="10752" width="11.42578125" style="1"/>
    <col min="10753" max="10753" width="7.7109375" style="1" customWidth="1"/>
    <col min="10754" max="10754" width="47.5703125" style="1" customWidth="1"/>
    <col min="10755" max="10755" width="12.42578125" style="1" customWidth="1"/>
    <col min="10756" max="10756" width="14.5703125" style="1" bestFit="1" customWidth="1"/>
    <col min="10757" max="10758" width="13.5703125" style="1" bestFit="1" customWidth="1"/>
    <col min="10759" max="10759" width="11.42578125" style="1"/>
    <col min="10760" max="10760" width="13.5703125" style="1" bestFit="1" customWidth="1"/>
    <col min="10761" max="11008" width="11.42578125" style="1"/>
    <col min="11009" max="11009" width="7.7109375" style="1" customWidth="1"/>
    <col min="11010" max="11010" width="47.5703125" style="1" customWidth="1"/>
    <col min="11011" max="11011" width="12.42578125" style="1" customWidth="1"/>
    <col min="11012" max="11012" width="14.5703125" style="1" bestFit="1" customWidth="1"/>
    <col min="11013" max="11014" width="13.5703125" style="1" bestFit="1" customWidth="1"/>
    <col min="11015" max="11015" width="11.42578125" style="1"/>
    <col min="11016" max="11016" width="13.5703125" style="1" bestFit="1" customWidth="1"/>
    <col min="11017" max="11264" width="11.42578125" style="1"/>
    <col min="11265" max="11265" width="7.7109375" style="1" customWidth="1"/>
    <col min="11266" max="11266" width="47.5703125" style="1" customWidth="1"/>
    <col min="11267" max="11267" width="12.42578125" style="1" customWidth="1"/>
    <col min="11268" max="11268" width="14.5703125" style="1" bestFit="1" customWidth="1"/>
    <col min="11269" max="11270" width="13.5703125" style="1" bestFit="1" customWidth="1"/>
    <col min="11271" max="11271" width="11.42578125" style="1"/>
    <col min="11272" max="11272" width="13.5703125" style="1" bestFit="1" customWidth="1"/>
    <col min="11273" max="11520" width="11.42578125" style="1"/>
    <col min="11521" max="11521" width="7.7109375" style="1" customWidth="1"/>
    <col min="11522" max="11522" width="47.5703125" style="1" customWidth="1"/>
    <col min="11523" max="11523" width="12.42578125" style="1" customWidth="1"/>
    <col min="11524" max="11524" width="14.5703125" style="1" bestFit="1" customWidth="1"/>
    <col min="11525" max="11526" width="13.5703125" style="1" bestFit="1" customWidth="1"/>
    <col min="11527" max="11527" width="11.42578125" style="1"/>
    <col min="11528" max="11528" width="13.5703125" style="1" bestFit="1" customWidth="1"/>
    <col min="11529" max="11776" width="11.42578125" style="1"/>
    <col min="11777" max="11777" width="7.7109375" style="1" customWidth="1"/>
    <col min="11778" max="11778" width="47.5703125" style="1" customWidth="1"/>
    <col min="11779" max="11779" width="12.42578125" style="1" customWidth="1"/>
    <col min="11780" max="11780" width="14.5703125" style="1" bestFit="1" customWidth="1"/>
    <col min="11781" max="11782" width="13.5703125" style="1" bestFit="1" customWidth="1"/>
    <col min="11783" max="11783" width="11.42578125" style="1"/>
    <col min="11784" max="11784" width="13.5703125" style="1" bestFit="1" customWidth="1"/>
    <col min="11785" max="12032" width="11.42578125" style="1"/>
    <col min="12033" max="12033" width="7.7109375" style="1" customWidth="1"/>
    <col min="12034" max="12034" width="47.5703125" style="1" customWidth="1"/>
    <col min="12035" max="12035" width="12.42578125" style="1" customWidth="1"/>
    <col min="12036" max="12036" width="14.5703125" style="1" bestFit="1" customWidth="1"/>
    <col min="12037" max="12038" width="13.5703125" style="1" bestFit="1" customWidth="1"/>
    <col min="12039" max="12039" width="11.42578125" style="1"/>
    <col min="12040" max="12040" width="13.5703125" style="1" bestFit="1" customWidth="1"/>
    <col min="12041" max="12288" width="11.42578125" style="1"/>
    <col min="12289" max="12289" width="7.7109375" style="1" customWidth="1"/>
    <col min="12290" max="12290" width="47.5703125" style="1" customWidth="1"/>
    <col min="12291" max="12291" width="12.42578125" style="1" customWidth="1"/>
    <col min="12292" max="12292" width="14.5703125" style="1" bestFit="1" customWidth="1"/>
    <col min="12293" max="12294" width="13.5703125" style="1" bestFit="1" customWidth="1"/>
    <col min="12295" max="12295" width="11.42578125" style="1"/>
    <col min="12296" max="12296" width="13.5703125" style="1" bestFit="1" customWidth="1"/>
    <col min="12297" max="12544" width="11.42578125" style="1"/>
    <col min="12545" max="12545" width="7.7109375" style="1" customWidth="1"/>
    <col min="12546" max="12546" width="47.5703125" style="1" customWidth="1"/>
    <col min="12547" max="12547" width="12.42578125" style="1" customWidth="1"/>
    <col min="12548" max="12548" width="14.5703125" style="1" bestFit="1" customWidth="1"/>
    <col min="12549" max="12550" width="13.5703125" style="1" bestFit="1" customWidth="1"/>
    <col min="12551" max="12551" width="11.42578125" style="1"/>
    <col min="12552" max="12552" width="13.5703125" style="1" bestFit="1" customWidth="1"/>
    <col min="12553" max="12800" width="11.42578125" style="1"/>
    <col min="12801" max="12801" width="7.7109375" style="1" customWidth="1"/>
    <col min="12802" max="12802" width="47.5703125" style="1" customWidth="1"/>
    <col min="12803" max="12803" width="12.42578125" style="1" customWidth="1"/>
    <col min="12804" max="12804" width="14.5703125" style="1" bestFit="1" customWidth="1"/>
    <col min="12805" max="12806" width="13.5703125" style="1" bestFit="1" customWidth="1"/>
    <col min="12807" max="12807" width="11.42578125" style="1"/>
    <col min="12808" max="12808" width="13.5703125" style="1" bestFit="1" customWidth="1"/>
    <col min="12809" max="13056" width="11.42578125" style="1"/>
    <col min="13057" max="13057" width="7.7109375" style="1" customWidth="1"/>
    <col min="13058" max="13058" width="47.5703125" style="1" customWidth="1"/>
    <col min="13059" max="13059" width="12.42578125" style="1" customWidth="1"/>
    <col min="13060" max="13060" width="14.5703125" style="1" bestFit="1" customWidth="1"/>
    <col min="13061" max="13062" width="13.5703125" style="1" bestFit="1" customWidth="1"/>
    <col min="13063" max="13063" width="11.42578125" style="1"/>
    <col min="13064" max="13064" width="13.5703125" style="1" bestFit="1" customWidth="1"/>
    <col min="13065" max="13312" width="11.42578125" style="1"/>
    <col min="13313" max="13313" width="7.7109375" style="1" customWidth="1"/>
    <col min="13314" max="13314" width="47.5703125" style="1" customWidth="1"/>
    <col min="13315" max="13315" width="12.42578125" style="1" customWidth="1"/>
    <col min="13316" max="13316" width="14.5703125" style="1" bestFit="1" customWidth="1"/>
    <col min="13317" max="13318" width="13.5703125" style="1" bestFit="1" customWidth="1"/>
    <col min="13319" max="13319" width="11.42578125" style="1"/>
    <col min="13320" max="13320" width="13.5703125" style="1" bestFit="1" customWidth="1"/>
    <col min="13321" max="13568" width="11.42578125" style="1"/>
    <col min="13569" max="13569" width="7.7109375" style="1" customWidth="1"/>
    <col min="13570" max="13570" width="47.5703125" style="1" customWidth="1"/>
    <col min="13571" max="13571" width="12.42578125" style="1" customWidth="1"/>
    <col min="13572" max="13572" width="14.5703125" style="1" bestFit="1" customWidth="1"/>
    <col min="13573" max="13574" width="13.5703125" style="1" bestFit="1" customWidth="1"/>
    <col min="13575" max="13575" width="11.42578125" style="1"/>
    <col min="13576" max="13576" width="13.5703125" style="1" bestFit="1" customWidth="1"/>
    <col min="13577" max="13824" width="11.42578125" style="1"/>
    <col min="13825" max="13825" width="7.7109375" style="1" customWidth="1"/>
    <col min="13826" max="13826" width="47.5703125" style="1" customWidth="1"/>
    <col min="13827" max="13827" width="12.42578125" style="1" customWidth="1"/>
    <col min="13828" max="13828" width="14.5703125" style="1" bestFit="1" customWidth="1"/>
    <col min="13829" max="13830" width="13.5703125" style="1" bestFit="1" customWidth="1"/>
    <col min="13831" max="13831" width="11.42578125" style="1"/>
    <col min="13832" max="13832" width="13.5703125" style="1" bestFit="1" customWidth="1"/>
    <col min="13833" max="14080" width="11.42578125" style="1"/>
    <col min="14081" max="14081" width="7.7109375" style="1" customWidth="1"/>
    <col min="14082" max="14082" width="47.5703125" style="1" customWidth="1"/>
    <col min="14083" max="14083" width="12.42578125" style="1" customWidth="1"/>
    <col min="14084" max="14084" width="14.5703125" style="1" bestFit="1" customWidth="1"/>
    <col min="14085" max="14086" width="13.5703125" style="1" bestFit="1" customWidth="1"/>
    <col min="14087" max="14087" width="11.42578125" style="1"/>
    <col min="14088" max="14088" width="13.5703125" style="1" bestFit="1" customWidth="1"/>
    <col min="14089" max="14336" width="11.42578125" style="1"/>
    <col min="14337" max="14337" width="7.7109375" style="1" customWidth="1"/>
    <col min="14338" max="14338" width="47.5703125" style="1" customWidth="1"/>
    <col min="14339" max="14339" width="12.42578125" style="1" customWidth="1"/>
    <col min="14340" max="14340" width="14.5703125" style="1" bestFit="1" customWidth="1"/>
    <col min="14341" max="14342" width="13.5703125" style="1" bestFit="1" customWidth="1"/>
    <col min="14343" max="14343" width="11.42578125" style="1"/>
    <col min="14344" max="14344" width="13.5703125" style="1" bestFit="1" customWidth="1"/>
    <col min="14345" max="14592" width="11.42578125" style="1"/>
    <col min="14593" max="14593" width="7.7109375" style="1" customWidth="1"/>
    <col min="14594" max="14594" width="47.5703125" style="1" customWidth="1"/>
    <col min="14595" max="14595" width="12.42578125" style="1" customWidth="1"/>
    <col min="14596" max="14596" width="14.5703125" style="1" bestFit="1" customWidth="1"/>
    <col min="14597" max="14598" width="13.5703125" style="1" bestFit="1" customWidth="1"/>
    <col min="14599" max="14599" width="11.42578125" style="1"/>
    <col min="14600" max="14600" width="13.5703125" style="1" bestFit="1" customWidth="1"/>
    <col min="14601" max="14848" width="11.42578125" style="1"/>
    <col min="14849" max="14849" width="7.7109375" style="1" customWidth="1"/>
    <col min="14850" max="14850" width="47.5703125" style="1" customWidth="1"/>
    <col min="14851" max="14851" width="12.42578125" style="1" customWidth="1"/>
    <col min="14852" max="14852" width="14.5703125" style="1" bestFit="1" customWidth="1"/>
    <col min="14853" max="14854" width="13.5703125" style="1" bestFit="1" customWidth="1"/>
    <col min="14855" max="14855" width="11.42578125" style="1"/>
    <col min="14856" max="14856" width="13.5703125" style="1" bestFit="1" customWidth="1"/>
    <col min="14857" max="15104" width="11.42578125" style="1"/>
    <col min="15105" max="15105" width="7.7109375" style="1" customWidth="1"/>
    <col min="15106" max="15106" width="47.5703125" style="1" customWidth="1"/>
    <col min="15107" max="15107" width="12.42578125" style="1" customWidth="1"/>
    <col min="15108" max="15108" width="14.5703125" style="1" bestFit="1" customWidth="1"/>
    <col min="15109" max="15110" width="13.5703125" style="1" bestFit="1" customWidth="1"/>
    <col min="15111" max="15111" width="11.42578125" style="1"/>
    <col min="15112" max="15112" width="13.5703125" style="1" bestFit="1" customWidth="1"/>
    <col min="15113" max="15360" width="11.42578125" style="1"/>
    <col min="15361" max="15361" width="7.7109375" style="1" customWidth="1"/>
    <col min="15362" max="15362" width="47.5703125" style="1" customWidth="1"/>
    <col min="15363" max="15363" width="12.42578125" style="1" customWidth="1"/>
    <col min="15364" max="15364" width="14.5703125" style="1" bestFit="1" customWidth="1"/>
    <col min="15365" max="15366" width="13.5703125" style="1" bestFit="1" customWidth="1"/>
    <col min="15367" max="15367" width="11.42578125" style="1"/>
    <col min="15368" max="15368" width="13.5703125" style="1" bestFit="1" customWidth="1"/>
    <col min="15369" max="15616" width="11.42578125" style="1"/>
    <col min="15617" max="15617" width="7.7109375" style="1" customWidth="1"/>
    <col min="15618" max="15618" width="47.5703125" style="1" customWidth="1"/>
    <col min="15619" max="15619" width="12.42578125" style="1" customWidth="1"/>
    <col min="15620" max="15620" width="14.5703125" style="1" bestFit="1" customWidth="1"/>
    <col min="15621" max="15622" width="13.5703125" style="1" bestFit="1" customWidth="1"/>
    <col min="15623" max="15623" width="11.42578125" style="1"/>
    <col min="15624" max="15624" width="13.5703125" style="1" bestFit="1" customWidth="1"/>
    <col min="15625" max="15872" width="11.42578125" style="1"/>
    <col min="15873" max="15873" width="7.7109375" style="1" customWidth="1"/>
    <col min="15874" max="15874" width="47.5703125" style="1" customWidth="1"/>
    <col min="15875" max="15875" width="12.42578125" style="1" customWidth="1"/>
    <col min="15876" max="15876" width="14.5703125" style="1" bestFit="1" customWidth="1"/>
    <col min="15877" max="15878" width="13.5703125" style="1" bestFit="1" customWidth="1"/>
    <col min="15879" max="15879" width="11.42578125" style="1"/>
    <col min="15880" max="15880" width="13.5703125" style="1" bestFit="1" customWidth="1"/>
    <col min="15881" max="16128" width="11.42578125" style="1"/>
    <col min="16129" max="16129" width="7.7109375" style="1" customWidth="1"/>
    <col min="16130" max="16130" width="47.5703125" style="1" customWidth="1"/>
    <col min="16131" max="16131" width="12.42578125" style="1" customWidth="1"/>
    <col min="16132" max="16132" width="14.5703125" style="1" bestFit="1" customWidth="1"/>
    <col min="16133" max="16134" width="13.5703125" style="1" bestFit="1" customWidth="1"/>
    <col min="16135" max="16135" width="11.42578125" style="1"/>
    <col min="16136" max="16136" width="13.5703125" style="1" bestFit="1" customWidth="1"/>
    <col min="16137" max="16384" width="11.42578125" style="1"/>
  </cols>
  <sheetData>
    <row r="1" spans="1:256" ht="18" x14ac:dyDescent="0.2">
      <c r="A1" s="165" t="s">
        <v>49</v>
      </c>
      <c r="B1" s="166"/>
      <c r="C1" s="166"/>
      <c r="D1" s="166"/>
      <c r="E1" s="166"/>
      <c r="F1" s="167"/>
    </row>
    <row r="2" spans="1:256" x14ac:dyDescent="0.2">
      <c r="A2" s="168" t="s">
        <v>33</v>
      </c>
      <c r="B2" s="169"/>
      <c r="C2" s="169"/>
      <c r="D2" s="169"/>
      <c r="E2" s="169"/>
      <c r="F2" s="170"/>
    </row>
    <row r="3" spans="1:256" ht="12.75" x14ac:dyDescent="0.2">
      <c r="A3" s="17"/>
      <c r="B3" s="18"/>
      <c r="C3" s="18"/>
      <c r="D3" s="18"/>
      <c r="E3" s="18"/>
      <c r="F3" s="19"/>
    </row>
    <row r="4" spans="1:256" ht="15" x14ac:dyDescent="0.25">
      <c r="A4" s="159" t="s">
        <v>97</v>
      </c>
      <c r="B4" s="160"/>
      <c r="C4" s="160"/>
      <c r="D4" s="160"/>
      <c r="E4" s="160"/>
      <c r="F4" s="16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 x14ac:dyDescent="0.25">
      <c r="A5" s="162" t="s">
        <v>0</v>
      </c>
      <c r="B5" s="163"/>
      <c r="C5" s="163"/>
      <c r="D5" s="163"/>
      <c r="E5" s="163"/>
      <c r="F5" s="16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x14ac:dyDescent="0.2">
      <c r="A6" s="10"/>
      <c r="B6" s="4"/>
      <c r="C6" s="9"/>
      <c r="D6" s="4"/>
      <c r="E6" s="4"/>
      <c r="F6" s="11"/>
    </row>
    <row r="7" spans="1:256" ht="12.75" x14ac:dyDescent="0.2">
      <c r="A7" s="33" t="s">
        <v>1</v>
      </c>
      <c r="B7" s="33" t="s">
        <v>2</v>
      </c>
      <c r="C7" s="34" t="s">
        <v>60</v>
      </c>
      <c r="D7" s="35" t="s">
        <v>3</v>
      </c>
      <c r="E7" s="33" t="s">
        <v>4</v>
      </c>
      <c r="F7" s="35" t="s">
        <v>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x14ac:dyDescent="0.2">
      <c r="A8" s="2"/>
      <c r="C8" s="12"/>
      <c r="D8" s="21"/>
      <c r="E8" s="22"/>
      <c r="F8" s="23"/>
    </row>
    <row r="9" spans="1:256" x14ac:dyDescent="0.2">
      <c r="A9" s="2" t="s">
        <v>93</v>
      </c>
      <c r="B9" s="1" t="s">
        <v>6</v>
      </c>
      <c r="C9" s="12"/>
      <c r="D9" s="21" t="s">
        <v>3</v>
      </c>
      <c r="E9" s="22"/>
      <c r="F9" s="23" t="s">
        <v>3</v>
      </c>
      <c r="H9" s="43"/>
    </row>
    <row r="10" spans="1:256" x14ac:dyDescent="0.2">
      <c r="A10" s="2" t="s">
        <v>3</v>
      </c>
      <c r="B10" s="1" t="s">
        <v>61</v>
      </c>
      <c r="C10" s="50">
        <v>1</v>
      </c>
      <c r="D10" s="51">
        <f>60438695.03-2803890.34</f>
        <v>57634804.689999998</v>
      </c>
      <c r="E10" s="22"/>
      <c r="F10" s="23"/>
    </row>
    <row r="11" spans="1:256" x14ac:dyDescent="0.2">
      <c r="A11" s="2" t="s">
        <v>3</v>
      </c>
      <c r="B11" s="1" t="s">
        <v>62</v>
      </c>
      <c r="C11" s="52">
        <f>D11/D10</f>
        <v>0.82276446992502172</v>
      </c>
      <c r="D11" s="51">
        <f>49704464.19-2284594.66</f>
        <v>47419869.530000001</v>
      </c>
      <c r="E11" s="22"/>
      <c r="F11" s="23"/>
    </row>
    <row r="12" spans="1:256" x14ac:dyDescent="0.2">
      <c r="A12" s="2"/>
      <c r="B12" s="1" t="s">
        <v>63</v>
      </c>
      <c r="C12" s="52">
        <f>C10-C11</f>
        <v>0.17723553007497828</v>
      </c>
      <c r="D12" s="51">
        <f>D10-D11</f>
        <v>10214935.159999996</v>
      </c>
      <c r="E12" s="22" t="s">
        <v>3</v>
      </c>
      <c r="F12" s="23"/>
    </row>
    <row r="13" spans="1:256" x14ac:dyDescent="0.2">
      <c r="A13" s="2" t="s">
        <v>3</v>
      </c>
      <c r="C13" s="12"/>
      <c r="D13" s="21"/>
      <c r="E13" s="22"/>
      <c r="F13" s="23" t="s">
        <v>3</v>
      </c>
    </row>
    <row r="14" spans="1:256" x14ac:dyDescent="0.2">
      <c r="A14" s="2" t="str">
        <f>A9</f>
        <v>31.01.14</v>
      </c>
      <c r="B14" s="1" t="s">
        <v>7</v>
      </c>
      <c r="C14" s="12"/>
      <c r="D14" s="21"/>
      <c r="E14" s="22"/>
      <c r="F14" s="23"/>
    </row>
    <row r="15" spans="1:256" x14ac:dyDescent="0.2">
      <c r="A15" s="2"/>
      <c r="B15" s="1" t="s">
        <v>8</v>
      </c>
      <c r="C15" s="12"/>
      <c r="D15" s="21"/>
      <c r="E15" s="22"/>
      <c r="F15" s="23"/>
    </row>
    <row r="16" spans="1:256" x14ac:dyDescent="0.2">
      <c r="A16" s="2"/>
      <c r="B16" s="1" t="s">
        <v>9</v>
      </c>
      <c r="C16" s="12"/>
      <c r="D16" s="21"/>
      <c r="E16" s="22"/>
      <c r="F16" s="23"/>
    </row>
    <row r="17" spans="1:6" x14ac:dyDescent="0.2">
      <c r="A17" s="2"/>
      <c r="B17" s="1" t="s">
        <v>10</v>
      </c>
      <c r="C17" s="12"/>
      <c r="D17" s="21"/>
      <c r="E17" s="22">
        <v>0</v>
      </c>
      <c r="F17" s="53">
        <v>2447651.08</v>
      </c>
    </row>
    <row r="18" spans="1:6" x14ac:dyDescent="0.2">
      <c r="A18" s="2"/>
      <c r="C18" s="12"/>
      <c r="D18" s="21"/>
      <c r="E18" s="22"/>
      <c r="F18" s="23"/>
    </row>
    <row r="19" spans="1:6" x14ac:dyDescent="0.2">
      <c r="A19" s="2"/>
      <c r="C19" s="12"/>
      <c r="D19" s="21"/>
      <c r="E19" s="22"/>
      <c r="F19" s="23"/>
    </row>
    <row r="20" spans="1:6" x14ac:dyDescent="0.2">
      <c r="A20" s="2" t="str">
        <f>A9</f>
        <v>31.01.14</v>
      </c>
      <c r="B20" s="1" t="s">
        <v>50</v>
      </c>
      <c r="C20" s="12"/>
      <c r="D20" s="21"/>
      <c r="E20" s="22"/>
      <c r="F20" s="23"/>
    </row>
    <row r="21" spans="1:6" x14ac:dyDescent="0.2">
      <c r="A21" s="2"/>
      <c r="B21" s="1" t="s">
        <v>51</v>
      </c>
      <c r="C21" s="52">
        <f>E22/D21</f>
        <v>0.22388668611420043</v>
      </c>
      <c r="D21" s="51">
        <v>142804.74</v>
      </c>
      <c r="E21" s="30"/>
      <c r="F21" s="23"/>
    </row>
    <row r="22" spans="1:6" x14ac:dyDescent="0.2">
      <c r="A22" s="2"/>
      <c r="C22" s="50"/>
      <c r="D22" s="51"/>
      <c r="E22" s="30">
        <v>31972.080000000002</v>
      </c>
      <c r="F22" s="23"/>
    </row>
    <row r="23" spans="1:6" x14ac:dyDescent="0.2">
      <c r="A23" s="2"/>
      <c r="C23" s="12"/>
      <c r="D23" s="21"/>
      <c r="E23" s="22"/>
      <c r="F23" s="23"/>
    </row>
    <row r="24" spans="1:6" x14ac:dyDescent="0.2">
      <c r="A24" s="2" t="str">
        <f>A9</f>
        <v>31.01.14</v>
      </c>
      <c r="B24" s="1" t="s">
        <v>34</v>
      </c>
      <c r="C24" s="12"/>
      <c r="D24" s="21"/>
      <c r="E24" s="22"/>
      <c r="F24" s="23"/>
    </row>
    <row r="25" spans="1:6" x14ac:dyDescent="0.2">
      <c r="A25" s="2"/>
      <c r="B25" s="1" t="s">
        <v>35</v>
      </c>
      <c r="C25" s="12"/>
      <c r="D25" s="21"/>
      <c r="E25" s="22"/>
      <c r="F25" s="23"/>
    </row>
    <row r="26" spans="1:6" x14ac:dyDescent="0.2">
      <c r="A26" s="2"/>
      <c r="B26" s="1" t="s">
        <v>36</v>
      </c>
      <c r="C26" s="52">
        <v>0.1772</v>
      </c>
      <c r="D26" s="51">
        <v>3619.11</v>
      </c>
      <c r="E26" s="30"/>
      <c r="F26" s="23"/>
    </row>
    <row r="27" spans="1:6" x14ac:dyDescent="0.2">
      <c r="A27" s="2"/>
      <c r="B27" s="1" t="s">
        <v>11</v>
      </c>
      <c r="C27" s="50"/>
      <c r="D27" s="51"/>
      <c r="E27" s="30">
        <f>D26*C26</f>
        <v>641.30629199999998</v>
      </c>
      <c r="F27" s="23"/>
    </row>
    <row r="28" spans="1:6" x14ac:dyDescent="0.2">
      <c r="A28" s="2"/>
      <c r="C28" s="12"/>
      <c r="D28" s="21"/>
      <c r="E28" s="22"/>
      <c r="F28" s="23"/>
    </row>
    <row r="29" spans="1:6" x14ac:dyDescent="0.2">
      <c r="A29" s="2" t="str">
        <f>A9</f>
        <v>31.01.14</v>
      </c>
      <c r="B29" s="1" t="s">
        <v>48</v>
      </c>
      <c r="C29" s="12"/>
      <c r="D29" s="21"/>
      <c r="E29" s="22"/>
      <c r="F29" s="23"/>
    </row>
    <row r="30" spans="1:6" x14ac:dyDescent="0.2">
      <c r="A30" s="2"/>
      <c r="B30" s="1" t="s">
        <v>53</v>
      </c>
      <c r="C30" s="52">
        <v>0.1772</v>
      </c>
      <c r="D30" s="51">
        <v>88511.9</v>
      </c>
      <c r="E30" s="22"/>
      <c r="F30" s="23"/>
    </row>
    <row r="31" spans="1:6" x14ac:dyDescent="0.2">
      <c r="A31" s="2"/>
      <c r="B31" s="1" t="s">
        <v>66</v>
      </c>
      <c r="C31" s="52">
        <v>3.0599999999999999E-2</v>
      </c>
      <c r="D31" s="51">
        <v>39036.19</v>
      </c>
      <c r="E31" s="22"/>
      <c r="F31" s="23"/>
    </row>
    <row r="32" spans="1:6" x14ac:dyDescent="0.2">
      <c r="A32" s="2"/>
      <c r="B32" s="1" t="s">
        <v>67</v>
      </c>
      <c r="C32" s="52">
        <v>0.52510000000000001</v>
      </c>
      <c r="D32" s="51">
        <v>32789.040000000001</v>
      </c>
      <c r="E32" s="22"/>
      <c r="F32" s="23"/>
    </row>
    <row r="33" spans="1:6" hidden="1" x14ac:dyDescent="0.2">
      <c r="A33" s="2"/>
      <c r="B33" s="1" t="s">
        <v>68</v>
      </c>
      <c r="C33" s="52">
        <v>0.1772</v>
      </c>
      <c r="D33" s="51">
        <v>0</v>
      </c>
      <c r="E33" s="22"/>
      <c r="F33" s="23"/>
    </row>
    <row r="34" spans="1:6" hidden="1" x14ac:dyDescent="0.2">
      <c r="A34" s="2"/>
      <c r="B34" s="1" t="s">
        <v>54</v>
      </c>
      <c r="C34" s="50"/>
      <c r="D34" s="51">
        <v>0</v>
      </c>
      <c r="E34" s="22"/>
      <c r="F34" s="23"/>
    </row>
    <row r="35" spans="1:6" hidden="1" x14ac:dyDescent="0.2">
      <c r="A35" s="2"/>
      <c r="B35" s="1" t="s">
        <v>69</v>
      </c>
      <c r="C35" s="52">
        <v>3.0599999999999999E-2</v>
      </c>
      <c r="D35" s="51">
        <v>0</v>
      </c>
      <c r="E35" s="22"/>
      <c r="F35" s="23"/>
    </row>
    <row r="36" spans="1:6" hidden="1" x14ac:dyDescent="0.2">
      <c r="A36" s="2"/>
      <c r="B36" s="1" t="s">
        <v>70</v>
      </c>
      <c r="C36" s="52">
        <v>0.21029999999999999</v>
      </c>
      <c r="D36" s="51">
        <v>0</v>
      </c>
      <c r="E36" s="22"/>
      <c r="F36" s="23"/>
    </row>
    <row r="37" spans="1:6" hidden="1" x14ac:dyDescent="0.2">
      <c r="A37" s="2"/>
      <c r="B37" s="1" t="s">
        <v>71</v>
      </c>
      <c r="C37" s="52"/>
      <c r="D37" s="51">
        <v>0</v>
      </c>
      <c r="E37" s="22"/>
      <c r="F37" s="23"/>
    </row>
    <row r="38" spans="1:6" x14ac:dyDescent="0.2">
      <c r="A38" s="2"/>
      <c r="B38" s="1" t="s">
        <v>59</v>
      </c>
      <c r="C38" s="52">
        <v>0.21029999999999999</v>
      </c>
      <c r="D38" s="51">
        <v>4108</v>
      </c>
      <c r="E38" s="22"/>
      <c r="F38" s="23"/>
    </row>
    <row r="39" spans="1:6" hidden="1" x14ac:dyDescent="0.2">
      <c r="A39" s="2"/>
      <c r="B39" s="44" t="s">
        <v>79</v>
      </c>
      <c r="C39" s="52">
        <v>0.316</v>
      </c>
      <c r="D39" s="51">
        <v>0</v>
      </c>
      <c r="E39" s="22"/>
      <c r="F39" s="23"/>
    </row>
    <row r="40" spans="1:6" hidden="1" x14ac:dyDescent="0.2">
      <c r="A40" s="2"/>
      <c r="B40" s="44" t="s">
        <v>80</v>
      </c>
      <c r="C40" s="52">
        <v>0.1767</v>
      </c>
      <c r="D40" s="51">
        <v>0</v>
      </c>
      <c r="E40" s="22"/>
      <c r="F40" s="23"/>
    </row>
    <row r="41" spans="1:6" ht="12.75" hidden="1" x14ac:dyDescent="0.2">
      <c r="A41" s="2"/>
      <c r="B41" s="45" t="s">
        <v>81</v>
      </c>
      <c r="C41" s="52">
        <v>1.6199999999999999E-2</v>
      </c>
      <c r="D41" s="51">
        <v>0</v>
      </c>
      <c r="E41" s="22"/>
      <c r="F41" s="23"/>
    </row>
    <row r="42" spans="1:6" ht="12.75" hidden="1" x14ac:dyDescent="0.2">
      <c r="A42" s="2"/>
      <c r="B42" s="45" t="s">
        <v>82</v>
      </c>
      <c r="C42" s="52">
        <v>0.24199999999999999</v>
      </c>
      <c r="D42" s="51">
        <v>0</v>
      </c>
      <c r="E42" s="22"/>
      <c r="F42" s="23"/>
    </row>
    <row r="43" spans="1:6" x14ac:dyDescent="0.2">
      <c r="A43" s="2"/>
      <c r="B43" s="1" t="s">
        <v>28</v>
      </c>
      <c r="C43" s="50"/>
      <c r="D43" s="51">
        <f>SUM(D30:D42)</f>
        <v>164445.13</v>
      </c>
      <c r="E43" s="22"/>
      <c r="F43" s="23"/>
    </row>
    <row r="44" spans="1:6" x14ac:dyDescent="0.2">
      <c r="A44" s="2"/>
      <c r="B44" s="1" t="s">
        <v>11</v>
      </c>
      <c r="C44" s="12"/>
      <c r="D44" s="21"/>
      <c r="E44" s="22">
        <f>(D30*C30)+(D31*C31)+(D32*C32)+(D33*C33)+(D34*C34)+(D35*C35)+(D36*C36)+(D37*C37)+(D38*C38)+(D39*C39)+(D40*C40)+(D41*C41)+(D42*C42)</f>
        <v>34960.253398000001</v>
      </c>
      <c r="F44" s="23"/>
    </row>
    <row r="45" spans="1:6" x14ac:dyDescent="0.2">
      <c r="A45" s="2"/>
      <c r="C45" s="12"/>
      <c r="D45" s="21"/>
      <c r="E45" s="22"/>
      <c r="F45" s="23"/>
    </row>
    <row r="46" spans="1:6" x14ac:dyDescent="0.2">
      <c r="A46" s="2" t="str">
        <f>A9</f>
        <v>31.01.14</v>
      </c>
      <c r="B46" s="1" t="s">
        <v>30</v>
      </c>
      <c r="C46" s="12"/>
      <c r="D46" s="21"/>
      <c r="E46" s="22"/>
      <c r="F46" s="23"/>
    </row>
    <row r="47" spans="1:6" x14ac:dyDescent="0.2">
      <c r="A47" s="2"/>
      <c r="B47" s="1" t="s">
        <v>31</v>
      </c>
      <c r="C47" s="12"/>
      <c r="D47" s="21"/>
      <c r="E47" s="22"/>
      <c r="F47" s="23"/>
    </row>
    <row r="48" spans="1:6" x14ac:dyDescent="0.2">
      <c r="A48" s="2"/>
      <c r="B48" s="1" t="s">
        <v>84</v>
      </c>
      <c r="C48" s="52">
        <v>0.1772</v>
      </c>
      <c r="D48" s="51">
        <v>111239.05</v>
      </c>
      <c r="E48" s="22"/>
      <c r="F48" s="23"/>
    </row>
    <row r="49" spans="1:6" x14ac:dyDescent="0.2">
      <c r="A49" s="2"/>
      <c r="B49" s="1" t="s">
        <v>78</v>
      </c>
      <c r="C49" s="52">
        <v>0.1772</v>
      </c>
      <c r="D49" s="51">
        <v>4472.83</v>
      </c>
      <c r="E49" s="22"/>
      <c r="F49" s="23"/>
    </row>
    <row r="50" spans="1:6" x14ac:dyDescent="0.2">
      <c r="A50" s="2"/>
      <c r="B50" s="1" t="s">
        <v>83</v>
      </c>
      <c r="C50" s="13"/>
      <c r="D50" s="21"/>
      <c r="E50" s="22"/>
      <c r="F50" s="23"/>
    </row>
    <row r="51" spans="1:6" x14ac:dyDescent="0.2">
      <c r="A51" s="2"/>
      <c r="B51" s="1" t="s">
        <v>28</v>
      </c>
      <c r="C51" s="13"/>
      <c r="D51" s="21">
        <f>SUM(D48:D49)</f>
        <v>115711.88</v>
      </c>
      <c r="E51" s="22"/>
      <c r="F51" s="23"/>
    </row>
    <row r="52" spans="1:6" x14ac:dyDescent="0.2">
      <c r="A52" s="2"/>
      <c r="B52" s="1" t="s">
        <v>11</v>
      </c>
      <c r="C52" s="13"/>
      <c r="D52" s="21"/>
      <c r="E52" s="22">
        <f>(D48*C48)+(D49*C49)</f>
        <v>20504.145135999999</v>
      </c>
      <c r="F52" s="23"/>
    </row>
    <row r="53" spans="1:6" x14ac:dyDescent="0.2">
      <c r="A53" s="2" t="str">
        <f>A9</f>
        <v>31.01.14</v>
      </c>
      <c r="B53" s="1" t="s">
        <v>12</v>
      </c>
      <c r="C53" s="12"/>
      <c r="D53" s="21"/>
      <c r="E53" s="22"/>
      <c r="F53" s="23"/>
    </row>
    <row r="54" spans="1:6" x14ac:dyDescent="0.2">
      <c r="A54" s="2"/>
      <c r="B54" s="1" t="s">
        <v>91</v>
      </c>
      <c r="C54" s="54"/>
      <c r="D54" s="55">
        <v>0</v>
      </c>
      <c r="E54" s="22"/>
      <c r="F54" s="23"/>
    </row>
    <row r="55" spans="1:6" x14ac:dyDescent="0.2">
      <c r="A55" s="2"/>
      <c r="B55" s="1" t="s">
        <v>11</v>
      </c>
      <c r="C55" s="56"/>
      <c r="D55" s="55"/>
      <c r="E55" s="22">
        <f>D54*C54</f>
        <v>0</v>
      </c>
      <c r="F55" s="23"/>
    </row>
    <row r="56" spans="1:6" x14ac:dyDescent="0.2">
      <c r="A56" s="2"/>
      <c r="B56" s="1" t="s">
        <v>92</v>
      </c>
      <c r="C56" s="52">
        <v>0.24199999999999999</v>
      </c>
      <c r="D56" s="30">
        <v>938379.28</v>
      </c>
      <c r="E56" s="22"/>
      <c r="F56" s="23"/>
    </row>
    <row r="57" spans="1:6" x14ac:dyDescent="0.2">
      <c r="A57" s="2"/>
      <c r="B57" s="1" t="s">
        <v>11</v>
      </c>
      <c r="C57" s="12"/>
      <c r="D57" s="21"/>
      <c r="E57" s="22"/>
      <c r="F57" s="23">
        <f>D56*C56</f>
        <v>227087.78576</v>
      </c>
    </row>
    <row r="58" spans="1:6" x14ac:dyDescent="0.2">
      <c r="A58" s="2"/>
      <c r="C58" s="12"/>
      <c r="D58" s="21"/>
      <c r="E58" s="22"/>
      <c r="F58" s="23"/>
    </row>
    <row r="59" spans="1:6" x14ac:dyDescent="0.2">
      <c r="A59" s="5"/>
      <c r="B59" s="6" t="s">
        <v>76</v>
      </c>
      <c r="C59" s="15"/>
      <c r="D59" s="24"/>
      <c r="E59" s="25">
        <f>SUM(E9:E58)</f>
        <v>88077.784826000017</v>
      </c>
      <c r="F59" s="26">
        <f>SUM(F9:F58)</f>
        <v>2674738.86576</v>
      </c>
    </row>
    <row r="64" spans="1:6" ht="12.75" x14ac:dyDescent="0.2">
      <c r="A64" s="47" t="s">
        <v>72</v>
      </c>
      <c r="B64" s="47"/>
      <c r="C64" s="47"/>
      <c r="D64" s="47"/>
      <c r="E64" s="28"/>
      <c r="F64" s="29"/>
    </row>
    <row r="65" spans="1:256" ht="12.75" x14ac:dyDescent="0.2">
      <c r="A65" s="47" t="s">
        <v>73</v>
      </c>
      <c r="B65" s="47"/>
      <c r="C65" s="47"/>
      <c r="D65" s="4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ht="12.75" x14ac:dyDescent="0.2">
      <c r="A66" s="47" t="s">
        <v>74</v>
      </c>
      <c r="B66" s="47"/>
      <c r="C66" s="47"/>
      <c r="D66" s="4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256" ht="12.75" x14ac:dyDescent="0.2">
      <c r="A67" s="49"/>
      <c r="B67" s="49"/>
      <c r="C67" s="49"/>
      <c r="D67" s="4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</row>
    <row r="68" spans="1:256" ht="12.75" x14ac:dyDescent="0.2">
      <c r="A68" s="49"/>
      <c r="B68" s="49"/>
      <c r="C68" s="49"/>
      <c r="D68" s="4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</row>
    <row r="69" spans="1:256" ht="12.75" x14ac:dyDescent="0.2">
      <c r="A69" s="49"/>
      <c r="B69" s="49"/>
      <c r="C69" s="49"/>
      <c r="D69" s="4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</row>
    <row r="70" spans="1:256" ht="12.75" x14ac:dyDescent="0.2">
      <c r="A70" s="49"/>
      <c r="B70" s="49"/>
      <c r="C70" s="49"/>
      <c r="D70" s="4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</row>
    <row r="71" spans="1:256" ht="12.75" x14ac:dyDescent="0.2">
      <c r="A71" s="49"/>
      <c r="B71" s="49"/>
      <c r="C71" s="49"/>
      <c r="D71" s="4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256" ht="12.75" x14ac:dyDescent="0.2">
      <c r="A72" s="49"/>
      <c r="B72" s="49"/>
      <c r="C72" s="49"/>
      <c r="D72" s="4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</row>
    <row r="73" spans="1:256" ht="12.75" x14ac:dyDescent="0.2">
      <c r="A73" s="49"/>
      <c r="B73" s="49"/>
      <c r="C73" s="49"/>
      <c r="D73" s="4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</row>
    <row r="74" spans="1:256" ht="12.75" x14ac:dyDescent="0.2">
      <c r="A74" s="49"/>
      <c r="B74" s="49"/>
      <c r="C74" s="49"/>
      <c r="D74" s="4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</row>
    <row r="75" spans="1:256" ht="12.75" x14ac:dyDescent="0.2">
      <c r="A75" s="49"/>
      <c r="B75" s="49"/>
      <c r="C75" s="49"/>
      <c r="D75" s="4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</row>
    <row r="76" spans="1:256" ht="12.75" x14ac:dyDescent="0.2">
      <c r="A76" s="49"/>
      <c r="B76" s="49"/>
      <c r="C76" s="49"/>
      <c r="D76" s="4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</row>
    <row r="77" spans="1:256" ht="12.75" x14ac:dyDescent="0.2">
      <c r="A77" s="49"/>
      <c r="B77" s="49"/>
      <c r="C77" s="49"/>
      <c r="D77" s="4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</row>
    <row r="78" spans="1:256" ht="12.75" x14ac:dyDescent="0.2">
      <c r="A78" s="49"/>
      <c r="B78" s="49"/>
      <c r="C78" s="49"/>
      <c r="D78" s="4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</row>
    <row r="79" spans="1:256" ht="12.75" x14ac:dyDescent="0.2">
      <c r="A79" s="49"/>
      <c r="B79" s="49"/>
      <c r="C79" s="49"/>
      <c r="D79" s="4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</row>
    <row r="80" spans="1:256" ht="12.75" x14ac:dyDescent="0.2">
      <c r="A80" s="49"/>
      <c r="B80" s="49"/>
      <c r="C80" s="49"/>
      <c r="D80" s="4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:256" ht="12.75" x14ac:dyDescent="0.2">
      <c r="A81" s="49"/>
      <c r="B81" s="49"/>
      <c r="C81" s="49"/>
      <c r="D81" s="4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ht="12.75" x14ac:dyDescent="0.2">
      <c r="A82" s="48"/>
      <c r="B82" s="48"/>
      <c r="C82" s="48"/>
      <c r="D82" s="4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256" ht="12.75" x14ac:dyDescent="0.2">
      <c r="A83" s="48"/>
      <c r="B83" s="48"/>
      <c r="C83" s="48"/>
      <c r="D83" s="4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ht="12.75" x14ac:dyDescent="0.2">
      <c r="A84" s="47"/>
      <c r="B84" s="47"/>
      <c r="C84" s="47"/>
      <c r="D84" s="4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:256" ht="18" x14ac:dyDescent="0.2">
      <c r="A85" s="165" t="s">
        <v>49</v>
      </c>
      <c r="B85" s="166"/>
      <c r="C85" s="166"/>
      <c r="D85" s="166"/>
      <c r="E85" s="166"/>
      <c r="F85" s="167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:256" x14ac:dyDescent="0.2">
      <c r="A86" s="168" t="s">
        <v>33</v>
      </c>
      <c r="B86" s="169"/>
      <c r="C86" s="169"/>
      <c r="D86" s="169"/>
      <c r="E86" s="169"/>
      <c r="F86" s="170"/>
    </row>
    <row r="87" spans="1:256" ht="12.75" x14ac:dyDescent="0.2">
      <c r="A87" s="31"/>
      <c r="B87" s="32"/>
      <c r="C87" s="32"/>
      <c r="D87" s="32"/>
      <c r="E87" s="32"/>
      <c r="F87" s="20"/>
    </row>
    <row r="88" spans="1:256" ht="15" x14ac:dyDescent="0.25">
      <c r="A88" s="159" t="s">
        <v>97</v>
      </c>
      <c r="B88" s="160"/>
      <c r="C88" s="160"/>
      <c r="D88" s="160"/>
      <c r="E88" s="160"/>
      <c r="F88" s="161"/>
    </row>
    <row r="89" spans="1:256" ht="15" x14ac:dyDescent="0.25">
      <c r="A89" s="162" t="s">
        <v>0</v>
      </c>
      <c r="B89" s="163"/>
      <c r="C89" s="163"/>
      <c r="D89" s="163"/>
      <c r="E89" s="163"/>
      <c r="F89" s="164"/>
    </row>
    <row r="91" spans="1:256" ht="12.75" x14ac:dyDescent="0.2">
      <c r="A91" s="33" t="s">
        <v>1</v>
      </c>
      <c r="B91" s="33" t="s">
        <v>2</v>
      </c>
      <c r="C91" s="34" t="s">
        <v>60</v>
      </c>
      <c r="D91" s="35" t="s">
        <v>3</v>
      </c>
      <c r="E91" s="33" t="s">
        <v>4</v>
      </c>
      <c r="F91" s="35" t="s">
        <v>5</v>
      </c>
    </row>
    <row r="92" spans="1:256" ht="12" hidden="1" customHeight="1" x14ac:dyDescent="0.2">
      <c r="A92" s="3" t="str">
        <f>A9</f>
        <v>31.01.14</v>
      </c>
      <c r="B92" s="16" t="s">
        <v>55</v>
      </c>
      <c r="C92" s="36"/>
      <c r="D92" s="37"/>
      <c r="E92" s="38"/>
      <c r="F92" s="37"/>
    </row>
    <row r="93" spans="1:256" ht="12" hidden="1" customHeight="1" x14ac:dyDescent="0.2">
      <c r="A93" s="2"/>
      <c r="B93" s="4" t="s">
        <v>56</v>
      </c>
      <c r="C93" s="12"/>
      <c r="D93" s="22"/>
      <c r="E93" s="39"/>
      <c r="F93" s="22"/>
    </row>
    <row r="94" spans="1:256" ht="12" hidden="1" customHeight="1" x14ac:dyDescent="0.2">
      <c r="A94" s="2"/>
      <c r="B94" s="4" t="s">
        <v>57</v>
      </c>
      <c r="C94" s="52">
        <v>0.1772</v>
      </c>
      <c r="D94" s="30">
        <v>0</v>
      </c>
      <c r="E94" s="42"/>
      <c r="F94" s="22"/>
    </row>
    <row r="95" spans="1:256" ht="12" hidden="1" customHeight="1" x14ac:dyDescent="0.2">
      <c r="A95" s="2"/>
      <c r="B95" s="4" t="s">
        <v>11</v>
      </c>
      <c r="C95" s="12"/>
      <c r="D95" s="22"/>
      <c r="E95" s="39"/>
      <c r="F95" s="22">
        <f>D94*C94</f>
        <v>0</v>
      </c>
    </row>
    <row r="96" spans="1:256" ht="12" hidden="1" customHeight="1" x14ac:dyDescent="0.2">
      <c r="A96" s="2" t="str">
        <f>A9</f>
        <v>31.01.14</v>
      </c>
      <c r="B96" s="4" t="s">
        <v>85</v>
      </c>
      <c r="C96" s="12"/>
      <c r="D96" s="22"/>
      <c r="E96" s="39"/>
      <c r="F96" s="22"/>
    </row>
    <row r="97" spans="1:8" ht="12" hidden="1" customHeight="1" x14ac:dyDescent="0.2">
      <c r="A97" s="2"/>
      <c r="B97" s="4" t="s">
        <v>86</v>
      </c>
      <c r="C97" s="52">
        <v>0.1772</v>
      </c>
      <c r="D97" s="30">
        <v>0</v>
      </c>
      <c r="E97" s="39"/>
      <c r="F97" s="22"/>
    </row>
    <row r="98" spans="1:8" ht="12" hidden="1" customHeight="1" x14ac:dyDescent="0.2">
      <c r="A98" s="2"/>
      <c r="B98" s="4" t="s">
        <v>87</v>
      </c>
      <c r="C98" s="12"/>
      <c r="D98" s="22"/>
      <c r="E98" s="39"/>
      <c r="F98" s="22"/>
    </row>
    <row r="99" spans="1:8" ht="12" hidden="1" customHeight="1" x14ac:dyDescent="0.2">
      <c r="A99" s="2"/>
      <c r="B99" s="4" t="s">
        <v>11</v>
      </c>
      <c r="C99" s="12"/>
      <c r="D99" s="22"/>
      <c r="E99" s="39"/>
      <c r="F99" s="22">
        <f>D97*C97</f>
        <v>0</v>
      </c>
    </row>
    <row r="100" spans="1:8" ht="12" hidden="1" customHeight="1" x14ac:dyDescent="0.2">
      <c r="A100" s="2" t="str">
        <f>A14</f>
        <v>31.01.14</v>
      </c>
      <c r="B100" s="4" t="s">
        <v>85</v>
      </c>
      <c r="C100" s="12"/>
      <c r="D100" s="22"/>
      <c r="E100" s="39"/>
      <c r="F100" s="22"/>
    </row>
    <row r="101" spans="1:8" ht="12" hidden="1" customHeight="1" x14ac:dyDescent="0.2">
      <c r="A101" s="2"/>
      <c r="B101" s="4" t="s">
        <v>89</v>
      </c>
      <c r="C101" s="52">
        <v>0.21029999999999999</v>
      </c>
      <c r="D101" s="30">
        <v>0</v>
      </c>
      <c r="E101" s="39"/>
      <c r="F101" s="22"/>
    </row>
    <row r="102" spans="1:8" ht="12" hidden="1" customHeight="1" x14ac:dyDescent="0.2">
      <c r="A102" s="2"/>
      <c r="B102" s="4" t="s">
        <v>87</v>
      </c>
      <c r="C102" s="50"/>
      <c r="D102" s="30"/>
      <c r="E102" s="39"/>
      <c r="F102" s="22"/>
    </row>
    <row r="103" spans="1:8" ht="12" hidden="1" customHeight="1" x14ac:dyDescent="0.2">
      <c r="A103" s="2"/>
      <c r="B103" s="4" t="s">
        <v>11</v>
      </c>
      <c r="C103" s="12"/>
      <c r="D103" s="22"/>
      <c r="E103" s="39"/>
      <c r="F103" s="22">
        <f>D101*C101</f>
        <v>0</v>
      </c>
    </row>
    <row r="104" spans="1:8" x14ac:dyDescent="0.2">
      <c r="A104" s="2" t="str">
        <f>A14</f>
        <v>31.01.14</v>
      </c>
      <c r="B104" s="57" t="s">
        <v>94</v>
      </c>
      <c r="C104" s="12"/>
      <c r="D104" s="22" t="s">
        <v>3</v>
      </c>
      <c r="E104" s="39"/>
      <c r="F104" s="22" t="s">
        <v>3</v>
      </c>
    </row>
    <row r="105" spans="1:8" x14ac:dyDescent="0.2">
      <c r="A105" s="2" t="s">
        <v>3</v>
      </c>
      <c r="B105" s="57" t="s">
        <v>95</v>
      </c>
      <c r="C105" s="12"/>
      <c r="D105" s="22" t="s">
        <v>3</v>
      </c>
      <c r="E105" s="39" t="s">
        <v>3</v>
      </c>
      <c r="F105" s="22"/>
    </row>
    <row r="106" spans="1:8" x14ac:dyDescent="0.2">
      <c r="A106" s="2" t="s">
        <v>3</v>
      </c>
      <c r="B106" s="57" t="s">
        <v>15</v>
      </c>
      <c r="C106" s="12"/>
      <c r="D106" s="42"/>
      <c r="E106" s="58">
        <v>258265.81</v>
      </c>
      <c r="F106" s="22"/>
    </row>
    <row r="107" spans="1:8" x14ac:dyDescent="0.2">
      <c r="A107" s="2" t="str">
        <f>A9</f>
        <v>31.01.14</v>
      </c>
      <c r="B107" s="4" t="s">
        <v>13</v>
      </c>
      <c r="C107" s="12"/>
      <c r="D107" s="22"/>
      <c r="E107" s="39"/>
      <c r="F107" s="22" t="s">
        <v>3</v>
      </c>
    </row>
    <row r="108" spans="1:8" x14ac:dyDescent="0.2">
      <c r="A108" s="2" t="s">
        <v>3</v>
      </c>
      <c r="B108" s="4" t="s">
        <v>14</v>
      </c>
      <c r="C108" s="12"/>
      <c r="D108" s="22" t="s">
        <v>3</v>
      </c>
      <c r="E108" s="39" t="s">
        <v>3</v>
      </c>
      <c r="F108" s="22"/>
    </row>
    <row r="109" spans="1:8" x14ac:dyDescent="0.2">
      <c r="A109" s="2" t="s">
        <v>3</v>
      </c>
      <c r="B109" s="4" t="s">
        <v>15</v>
      </c>
      <c r="C109" s="12"/>
      <c r="D109" s="22" t="s">
        <v>3</v>
      </c>
      <c r="E109" s="39">
        <v>65353.2</v>
      </c>
      <c r="F109" s="22"/>
    </row>
    <row r="110" spans="1:8" x14ac:dyDescent="0.2">
      <c r="A110" s="2"/>
      <c r="B110" s="4" t="s">
        <v>3</v>
      </c>
      <c r="C110" s="12"/>
      <c r="D110" s="22" t="s">
        <v>3</v>
      </c>
      <c r="E110" s="39"/>
      <c r="F110" s="22"/>
    </row>
    <row r="111" spans="1:8" x14ac:dyDescent="0.2">
      <c r="A111" s="2" t="s">
        <v>3</v>
      </c>
      <c r="B111" s="4" t="s">
        <v>16</v>
      </c>
      <c r="C111" s="12"/>
      <c r="D111" s="22"/>
      <c r="E111" s="26">
        <f>E59+E106+E109</f>
        <v>411696.79482600006</v>
      </c>
      <c r="F111" s="26">
        <f>F59+F95+F99+F103</f>
        <v>2674738.86576</v>
      </c>
      <c r="H111" s="46"/>
    </row>
    <row r="112" spans="1:8" x14ac:dyDescent="0.2">
      <c r="A112" s="2" t="s">
        <v>3</v>
      </c>
      <c r="B112" s="4" t="s">
        <v>3</v>
      </c>
      <c r="C112" s="12"/>
      <c r="D112" s="22"/>
      <c r="E112" s="39"/>
      <c r="F112" s="22"/>
    </row>
    <row r="113" spans="1:6" x14ac:dyDescent="0.2">
      <c r="A113" s="2" t="str">
        <f>A9</f>
        <v>31.01.14</v>
      </c>
      <c r="B113" s="40" t="s">
        <v>17</v>
      </c>
      <c r="C113" s="14"/>
      <c r="D113" s="22"/>
      <c r="E113" s="39"/>
      <c r="F113" s="22"/>
    </row>
    <row r="114" spans="1:6" x14ac:dyDescent="0.2">
      <c r="A114" s="2"/>
      <c r="B114" s="4" t="s">
        <v>3</v>
      </c>
      <c r="C114" s="12"/>
      <c r="D114" s="22"/>
      <c r="E114" s="39"/>
      <c r="F114" s="22"/>
    </row>
    <row r="115" spans="1:6" ht="12.75" customHeight="1" x14ac:dyDescent="0.2">
      <c r="A115" s="2"/>
      <c r="B115" s="4" t="s">
        <v>18</v>
      </c>
      <c r="C115" s="12"/>
      <c r="D115" s="22"/>
      <c r="E115" s="39"/>
      <c r="F115" s="30">
        <v>3667085.33</v>
      </c>
    </row>
    <row r="116" spans="1:6" x14ac:dyDescent="0.2">
      <c r="A116" s="2"/>
      <c r="B116" s="4" t="s">
        <v>64</v>
      </c>
      <c r="C116" s="12"/>
      <c r="D116" s="22"/>
      <c r="E116" s="39"/>
      <c r="F116" s="30">
        <v>-677844.19</v>
      </c>
    </row>
    <row r="117" spans="1:6" x14ac:dyDescent="0.2">
      <c r="A117" s="2"/>
      <c r="B117" s="4" t="s">
        <v>65</v>
      </c>
      <c r="C117" s="12"/>
      <c r="D117" s="22"/>
      <c r="E117" s="39"/>
      <c r="F117" s="30">
        <f>F115+F116</f>
        <v>2989241.14</v>
      </c>
    </row>
    <row r="118" spans="1:6" x14ac:dyDescent="0.2">
      <c r="A118" s="2" t="s">
        <v>3</v>
      </c>
      <c r="B118" s="4" t="s">
        <v>19</v>
      </c>
      <c r="C118" s="12"/>
      <c r="D118" s="22"/>
      <c r="E118" s="39"/>
      <c r="F118" s="22"/>
    </row>
    <row r="119" spans="1:6" x14ac:dyDescent="0.2">
      <c r="A119" s="2"/>
      <c r="B119" s="4" t="s">
        <v>29</v>
      </c>
      <c r="C119" s="12"/>
      <c r="D119" s="22"/>
      <c r="E119" s="39">
        <v>0</v>
      </c>
      <c r="F119" s="22"/>
    </row>
    <row r="120" spans="1:6" x14ac:dyDescent="0.2">
      <c r="A120" s="2"/>
      <c r="B120" s="4" t="s">
        <v>42</v>
      </c>
      <c r="C120" s="12"/>
      <c r="D120" s="22" t="s">
        <v>3</v>
      </c>
      <c r="E120" s="42">
        <f>E44</f>
        <v>34960.253398000001</v>
      </c>
      <c r="F120" s="30"/>
    </row>
    <row r="121" spans="1:6" x14ac:dyDescent="0.2">
      <c r="A121" s="2"/>
      <c r="B121" s="4" t="s">
        <v>43</v>
      </c>
      <c r="C121" s="12"/>
      <c r="D121" s="22"/>
      <c r="E121" s="42">
        <f>E27</f>
        <v>641.30629199999998</v>
      </c>
      <c r="F121" s="30"/>
    </row>
    <row r="122" spans="1:6" x14ac:dyDescent="0.2">
      <c r="A122" s="2"/>
      <c r="B122" s="4" t="s">
        <v>52</v>
      </c>
      <c r="C122" s="12"/>
      <c r="D122" s="22"/>
      <c r="E122" s="42">
        <f>E22</f>
        <v>31972.080000000002</v>
      </c>
      <c r="F122" s="30"/>
    </row>
    <row r="123" spans="1:6" x14ac:dyDescent="0.2">
      <c r="A123" s="2"/>
      <c r="B123" s="4" t="s">
        <v>32</v>
      </c>
      <c r="C123" s="12"/>
      <c r="D123" s="22" t="s">
        <v>3</v>
      </c>
      <c r="E123" s="42">
        <f>E52</f>
        <v>20504.145135999999</v>
      </c>
      <c r="F123" s="30"/>
    </row>
    <row r="124" spans="1:6" x14ac:dyDescent="0.2">
      <c r="A124" s="2"/>
      <c r="B124" s="4" t="s">
        <v>20</v>
      </c>
      <c r="C124" s="12"/>
      <c r="D124" s="22"/>
      <c r="E124" s="42">
        <f>E55</f>
        <v>0</v>
      </c>
      <c r="F124" s="30"/>
    </row>
    <row r="125" spans="1:6" x14ac:dyDescent="0.2">
      <c r="A125" s="2" t="s">
        <v>3</v>
      </c>
      <c r="B125" s="4" t="s">
        <v>21</v>
      </c>
      <c r="C125" s="12"/>
      <c r="D125" s="22"/>
      <c r="E125" s="42">
        <f>E109</f>
        <v>65353.2</v>
      </c>
      <c r="F125" s="30" t="s">
        <v>3</v>
      </c>
    </row>
    <row r="126" spans="1:6" x14ac:dyDescent="0.2">
      <c r="A126" s="2"/>
      <c r="B126" s="57" t="s">
        <v>96</v>
      </c>
      <c r="C126" s="12"/>
      <c r="D126" s="22"/>
      <c r="E126" s="59">
        <f>E106</f>
        <v>258265.81</v>
      </c>
      <c r="F126" s="30"/>
    </row>
    <row r="127" spans="1:6" x14ac:dyDescent="0.2">
      <c r="A127" s="2"/>
      <c r="B127" s="4" t="s">
        <v>37</v>
      </c>
      <c r="C127" s="12"/>
      <c r="D127" s="22"/>
      <c r="E127" s="42">
        <f>E17</f>
        <v>0</v>
      </c>
      <c r="F127" s="30"/>
    </row>
    <row r="128" spans="1:6" x14ac:dyDescent="0.2">
      <c r="A128" s="2"/>
      <c r="C128" s="12"/>
      <c r="D128" s="22"/>
      <c r="E128" s="42"/>
      <c r="F128" s="30">
        <f>SUM(E119:E128)</f>
        <v>411696.794826</v>
      </c>
    </row>
    <row r="129" spans="1:6" x14ac:dyDescent="0.2">
      <c r="A129" s="2"/>
      <c r="B129" s="4" t="s">
        <v>22</v>
      </c>
      <c r="C129" s="12"/>
      <c r="D129" s="22"/>
      <c r="E129" s="42"/>
      <c r="F129" s="30" t="s">
        <v>3</v>
      </c>
    </row>
    <row r="130" spans="1:6" x14ac:dyDescent="0.2">
      <c r="A130" s="2"/>
      <c r="B130" s="4" t="s">
        <v>23</v>
      </c>
      <c r="C130" s="12"/>
      <c r="D130" s="22"/>
      <c r="E130" s="42">
        <f>F17</f>
        <v>2447651.08</v>
      </c>
      <c r="F130" s="22"/>
    </row>
    <row r="131" spans="1:6" x14ac:dyDescent="0.2">
      <c r="A131" s="2"/>
      <c r="B131" s="4" t="s">
        <v>77</v>
      </c>
      <c r="C131" s="12"/>
      <c r="D131" s="22"/>
      <c r="E131" s="42">
        <f>F57</f>
        <v>227087.78576</v>
      </c>
      <c r="F131" s="22"/>
    </row>
    <row r="132" spans="1:6" x14ac:dyDescent="0.2">
      <c r="A132" s="2"/>
      <c r="B132" s="4" t="s">
        <v>58</v>
      </c>
      <c r="C132" s="12"/>
      <c r="D132" s="22"/>
      <c r="E132" s="42">
        <f>F95</f>
        <v>0</v>
      </c>
      <c r="F132" s="22"/>
    </row>
    <row r="133" spans="1:6" x14ac:dyDescent="0.2">
      <c r="A133" s="2"/>
      <c r="B133" s="4" t="s">
        <v>90</v>
      </c>
      <c r="C133" s="12"/>
      <c r="D133" s="22"/>
      <c r="E133" s="42">
        <f>F103</f>
        <v>0</v>
      </c>
      <c r="F133" s="22"/>
    </row>
    <row r="134" spans="1:6" x14ac:dyDescent="0.2">
      <c r="A134" s="2"/>
      <c r="B134" s="4" t="s">
        <v>88</v>
      </c>
      <c r="C134" s="12"/>
      <c r="D134" s="22"/>
      <c r="E134" s="42">
        <f>F99</f>
        <v>0</v>
      </c>
      <c r="F134" s="22"/>
    </row>
    <row r="135" spans="1:6" x14ac:dyDescent="0.2">
      <c r="A135" s="2"/>
      <c r="B135" s="4"/>
      <c r="C135" s="12"/>
      <c r="D135" s="22"/>
      <c r="E135" s="39"/>
      <c r="F135" s="22">
        <f>SUM(E130:E134)</f>
        <v>2674738.86576</v>
      </c>
    </row>
    <row r="136" spans="1:6" x14ac:dyDescent="0.2">
      <c r="A136" s="2"/>
      <c r="B136" s="4" t="s">
        <v>24</v>
      </c>
      <c r="C136" s="12"/>
      <c r="D136" s="22"/>
      <c r="E136" s="39"/>
      <c r="F136" s="22">
        <f>F117+F128-F135</f>
        <v>726199.06906600017</v>
      </c>
    </row>
    <row r="137" spans="1:6" x14ac:dyDescent="0.2">
      <c r="A137" s="2"/>
      <c r="B137" s="4" t="s">
        <v>3</v>
      </c>
      <c r="C137" s="12"/>
      <c r="D137" s="22"/>
      <c r="E137" s="39"/>
      <c r="F137" s="22"/>
    </row>
    <row r="138" spans="1:6" x14ac:dyDescent="0.2">
      <c r="A138" s="2"/>
      <c r="B138" s="4" t="s">
        <v>25</v>
      </c>
      <c r="C138" s="12"/>
      <c r="D138" s="22"/>
      <c r="E138" s="39"/>
      <c r="F138" s="22">
        <v>0</v>
      </c>
    </row>
    <row r="139" spans="1:6" x14ac:dyDescent="0.2">
      <c r="A139" s="2" t="s">
        <v>3</v>
      </c>
      <c r="B139" s="4" t="s">
        <v>26</v>
      </c>
      <c r="C139" s="12"/>
      <c r="D139" s="22"/>
      <c r="E139" s="39"/>
      <c r="F139" s="22">
        <f>F136+F138</f>
        <v>726199.06906600017</v>
      </c>
    </row>
    <row r="140" spans="1:6" x14ac:dyDescent="0.2">
      <c r="A140" s="2"/>
      <c r="B140" s="4"/>
      <c r="C140" s="12"/>
      <c r="D140" s="22"/>
      <c r="E140" s="39"/>
      <c r="F140" s="22"/>
    </row>
    <row r="141" spans="1:6" x14ac:dyDescent="0.2">
      <c r="A141" s="2"/>
      <c r="B141" s="4" t="s">
        <v>27</v>
      </c>
      <c r="C141" s="12"/>
      <c r="D141" s="22"/>
      <c r="E141" s="39"/>
      <c r="F141" s="22">
        <f>F139*15%</f>
        <v>108929.86035990002</v>
      </c>
    </row>
    <row r="142" spans="1:6" ht="12.75" customHeight="1" x14ac:dyDescent="0.2">
      <c r="A142" s="2"/>
      <c r="B142" s="41" t="s">
        <v>99</v>
      </c>
      <c r="C142" s="12"/>
      <c r="D142" s="22"/>
      <c r="E142" s="39"/>
      <c r="F142" s="22">
        <v>70619.91</v>
      </c>
    </row>
    <row r="143" spans="1:6" x14ac:dyDescent="0.2">
      <c r="A143" s="2"/>
      <c r="B143" s="4"/>
      <c r="C143" s="12"/>
      <c r="D143" s="22"/>
      <c r="E143" s="39"/>
      <c r="F143" s="22"/>
    </row>
    <row r="144" spans="1:6" x14ac:dyDescent="0.2">
      <c r="A144" s="2"/>
      <c r="B144" s="4" t="s">
        <v>38</v>
      </c>
      <c r="C144" s="12"/>
      <c r="D144" s="22"/>
      <c r="E144" s="39"/>
      <c r="F144" s="22">
        <f>F141+F142</f>
        <v>179549.77035990002</v>
      </c>
    </row>
    <row r="145" spans="1:256" ht="12.75" customHeight="1" x14ac:dyDescent="0.2">
      <c r="A145" s="2"/>
      <c r="B145" s="4" t="s">
        <v>44</v>
      </c>
      <c r="C145" s="12"/>
      <c r="D145" s="22"/>
      <c r="E145" s="39"/>
      <c r="F145" s="22">
        <v>0</v>
      </c>
    </row>
    <row r="146" spans="1:256" x14ac:dyDescent="0.2">
      <c r="A146" s="2"/>
      <c r="B146" s="4" t="s">
        <v>46</v>
      </c>
      <c r="C146" s="12"/>
      <c r="D146" s="22"/>
      <c r="E146" s="39"/>
      <c r="F146" s="22">
        <v>0</v>
      </c>
    </row>
    <row r="147" spans="1:256" x14ac:dyDescent="0.2">
      <c r="A147" s="2"/>
      <c r="B147" s="4" t="s">
        <v>47</v>
      </c>
      <c r="C147" s="12"/>
      <c r="D147" s="22"/>
      <c r="E147" s="39"/>
      <c r="F147" s="22">
        <v>30000</v>
      </c>
    </row>
    <row r="148" spans="1:256" x14ac:dyDescent="0.2">
      <c r="A148" s="2"/>
      <c r="B148" s="4" t="s">
        <v>45</v>
      </c>
      <c r="C148" s="12"/>
      <c r="D148" s="22"/>
      <c r="E148" s="39"/>
      <c r="F148" s="22"/>
    </row>
    <row r="149" spans="1:256" x14ac:dyDescent="0.2">
      <c r="A149" s="2"/>
      <c r="B149" s="4"/>
      <c r="C149" s="12"/>
      <c r="D149" s="22"/>
      <c r="E149" s="39"/>
      <c r="F149" s="22"/>
    </row>
    <row r="150" spans="1:256" x14ac:dyDescent="0.2">
      <c r="A150" s="2"/>
      <c r="B150" s="4" t="s">
        <v>39</v>
      </c>
      <c r="C150" s="12"/>
      <c r="D150" s="22"/>
      <c r="E150" s="39"/>
      <c r="F150" s="22">
        <f>IF((F144-F145-F146-F147-F148)&lt;0,0,F144-F145-F146-F147-F148)</f>
        <v>149549.77035990002</v>
      </c>
    </row>
    <row r="151" spans="1:256" x14ac:dyDescent="0.2">
      <c r="A151" s="2"/>
      <c r="B151" s="4" t="s">
        <v>40</v>
      </c>
      <c r="C151" s="12"/>
      <c r="D151" s="22"/>
      <c r="E151" s="39"/>
      <c r="F151" s="22">
        <v>0</v>
      </c>
    </row>
    <row r="152" spans="1:256" x14ac:dyDescent="0.2">
      <c r="A152" s="2"/>
      <c r="B152" s="4" t="s">
        <v>41</v>
      </c>
      <c r="C152" s="12"/>
      <c r="D152" s="22"/>
      <c r="E152" s="39"/>
      <c r="F152" s="22">
        <f>F144-F145</f>
        <v>179549.77035990002</v>
      </c>
    </row>
    <row r="153" spans="1:256" ht="12.75" x14ac:dyDescent="0.2">
      <c r="A153" s="5"/>
      <c r="B153" s="6" t="s">
        <v>3</v>
      </c>
      <c r="C153" s="15"/>
      <c r="D153" s="24"/>
      <c r="E153" s="27" t="s">
        <v>3</v>
      </c>
      <c r="F153" s="27" t="s">
        <v>3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  <c r="IV153" s="29"/>
    </row>
    <row r="154" spans="1:256" ht="12.75" x14ac:dyDescent="0.2">
      <c r="A154" s="1" t="s">
        <v>75</v>
      </c>
      <c r="F154" s="7" t="s">
        <v>98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  <c r="IU154" s="29"/>
      <c r="IV154" s="29"/>
    </row>
    <row r="155" spans="1:256" ht="12.75" x14ac:dyDescent="0.2">
      <c r="F155" s="7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  <c r="IU155" s="29"/>
      <c r="IV155" s="29"/>
    </row>
    <row r="156" spans="1:256" ht="12.75" x14ac:dyDescent="0.2">
      <c r="F156" s="7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  <c r="IU156" s="29"/>
      <c r="IV156" s="29"/>
    </row>
    <row r="157" spans="1:256" ht="12.75" x14ac:dyDescent="0.2">
      <c r="F157" s="7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  <c r="IU157" s="29"/>
      <c r="IV157" s="29"/>
    </row>
    <row r="158" spans="1:256" ht="12.75" x14ac:dyDescent="0.2">
      <c r="F158" s="7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  <c r="IT158" s="29"/>
      <c r="IU158" s="29"/>
      <c r="IV158" s="29"/>
    </row>
    <row r="159" spans="1:256" ht="12.75" x14ac:dyDescent="0.2">
      <c r="F159" s="7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  <c r="IU159" s="29"/>
      <c r="IV159" s="29"/>
    </row>
    <row r="161" spans="1:6" ht="12.75" x14ac:dyDescent="0.2">
      <c r="A161" s="47" t="s">
        <v>72</v>
      </c>
      <c r="B161" s="47"/>
      <c r="C161" s="47"/>
      <c r="D161" s="47"/>
      <c r="E161" s="28"/>
      <c r="F161" s="29"/>
    </row>
    <row r="162" spans="1:6" ht="12.75" x14ac:dyDescent="0.2">
      <c r="A162" s="47" t="s">
        <v>73</v>
      </c>
      <c r="B162" s="47"/>
      <c r="C162" s="47"/>
      <c r="D162" s="47"/>
      <c r="E162" s="29"/>
      <c r="F162" s="29"/>
    </row>
    <row r="163" spans="1:6" ht="12.75" x14ac:dyDescent="0.2">
      <c r="A163" s="47" t="s">
        <v>74</v>
      </c>
      <c r="B163" s="47"/>
      <c r="C163" s="47"/>
      <c r="D163" s="47"/>
      <c r="E163" s="29"/>
      <c r="F163" s="29"/>
    </row>
  </sheetData>
  <mergeCells count="8">
    <mergeCell ref="A88:F88"/>
    <mergeCell ref="A89:F89"/>
    <mergeCell ref="A1:F1"/>
    <mergeCell ref="A2:F2"/>
    <mergeCell ref="A4:F4"/>
    <mergeCell ref="A5:F5"/>
    <mergeCell ref="A85:F85"/>
    <mergeCell ref="A86:F86"/>
  </mergeCells>
  <pageMargins left="0.51181102362204722" right="0.51181102362204722" top="0.78740157480314965" bottom="0" header="0.31496062992125984" footer="0.31496062992125984"/>
  <pageSetup paperSize="9" scale="86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48"/>
  <sheetViews>
    <sheetView showGridLines="0" topLeftCell="A103" zoomScaleNormal="100" workbookViewId="0">
      <selection activeCell="A4" sqref="A4:F4"/>
    </sheetView>
  </sheetViews>
  <sheetFormatPr defaultColWidth="11.42578125" defaultRowHeight="12" x14ac:dyDescent="0.2"/>
  <cols>
    <col min="1" max="1" width="7.7109375" style="44" customWidth="1"/>
    <col min="2" max="2" width="47.5703125" style="44" customWidth="1"/>
    <col min="3" max="3" width="12.42578125" style="94" customWidth="1"/>
    <col min="4" max="4" width="14.5703125" style="44" bestFit="1" customWidth="1"/>
    <col min="5" max="6" width="13.5703125" style="44" bestFit="1" customWidth="1"/>
    <col min="7" max="7" width="11.42578125" style="44"/>
    <col min="8" max="8" width="13.5703125" style="44" bestFit="1" customWidth="1"/>
    <col min="9" max="256" width="11.42578125" style="44"/>
    <col min="257" max="257" width="7.7109375" style="44" customWidth="1"/>
    <col min="258" max="258" width="47.5703125" style="44" customWidth="1"/>
    <col min="259" max="259" width="12.42578125" style="44" customWidth="1"/>
    <col min="260" max="260" width="14.5703125" style="44" bestFit="1" customWidth="1"/>
    <col min="261" max="262" width="13.5703125" style="44" bestFit="1" customWidth="1"/>
    <col min="263" max="263" width="11.42578125" style="44"/>
    <col min="264" max="264" width="13.5703125" style="44" bestFit="1" customWidth="1"/>
    <col min="265" max="512" width="11.42578125" style="44"/>
    <col min="513" max="513" width="7.7109375" style="44" customWidth="1"/>
    <col min="514" max="514" width="47.5703125" style="44" customWidth="1"/>
    <col min="515" max="515" width="12.42578125" style="44" customWidth="1"/>
    <col min="516" max="516" width="14.5703125" style="44" bestFit="1" customWidth="1"/>
    <col min="517" max="518" width="13.5703125" style="44" bestFit="1" customWidth="1"/>
    <col min="519" max="519" width="11.42578125" style="44"/>
    <col min="520" max="520" width="13.5703125" style="44" bestFit="1" customWidth="1"/>
    <col min="521" max="768" width="11.42578125" style="44"/>
    <col min="769" max="769" width="7.7109375" style="44" customWidth="1"/>
    <col min="770" max="770" width="47.5703125" style="44" customWidth="1"/>
    <col min="771" max="771" width="12.42578125" style="44" customWidth="1"/>
    <col min="772" max="772" width="14.5703125" style="44" bestFit="1" customWidth="1"/>
    <col min="773" max="774" width="13.5703125" style="44" bestFit="1" customWidth="1"/>
    <col min="775" max="775" width="11.42578125" style="44"/>
    <col min="776" max="776" width="13.5703125" style="44" bestFit="1" customWidth="1"/>
    <col min="777" max="1024" width="11.42578125" style="44"/>
    <col min="1025" max="1025" width="7.7109375" style="44" customWidth="1"/>
    <col min="1026" max="1026" width="47.5703125" style="44" customWidth="1"/>
    <col min="1027" max="1027" width="12.42578125" style="44" customWidth="1"/>
    <col min="1028" max="1028" width="14.5703125" style="44" bestFit="1" customWidth="1"/>
    <col min="1029" max="1030" width="13.5703125" style="44" bestFit="1" customWidth="1"/>
    <col min="1031" max="1031" width="11.42578125" style="44"/>
    <col min="1032" max="1032" width="13.5703125" style="44" bestFit="1" customWidth="1"/>
    <col min="1033" max="1280" width="11.42578125" style="44"/>
    <col min="1281" max="1281" width="7.7109375" style="44" customWidth="1"/>
    <col min="1282" max="1282" width="47.5703125" style="44" customWidth="1"/>
    <col min="1283" max="1283" width="12.42578125" style="44" customWidth="1"/>
    <col min="1284" max="1284" width="14.5703125" style="44" bestFit="1" customWidth="1"/>
    <col min="1285" max="1286" width="13.5703125" style="44" bestFit="1" customWidth="1"/>
    <col min="1287" max="1287" width="11.42578125" style="44"/>
    <col min="1288" max="1288" width="13.5703125" style="44" bestFit="1" customWidth="1"/>
    <col min="1289" max="1536" width="11.42578125" style="44"/>
    <col min="1537" max="1537" width="7.7109375" style="44" customWidth="1"/>
    <col min="1538" max="1538" width="47.5703125" style="44" customWidth="1"/>
    <col min="1539" max="1539" width="12.42578125" style="44" customWidth="1"/>
    <col min="1540" max="1540" width="14.5703125" style="44" bestFit="1" customWidth="1"/>
    <col min="1541" max="1542" width="13.5703125" style="44" bestFit="1" customWidth="1"/>
    <col min="1543" max="1543" width="11.42578125" style="44"/>
    <col min="1544" max="1544" width="13.5703125" style="44" bestFit="1" customWidth="1"/>
    <col min="1545" max="1792" width="11.42578125" style="44"/>
    <col min="1793" max="1793" width="7.7109375" style="44" customWidth="1"/>
    <col min="1794" max="1794" width="47.5703125" style="44" customWidth="1"/>
    <col min="1795" max="1795" width="12.42578125" style="44" customWidth="1"/>
    <col min="1796" max="1796" width="14.5703125" style="44" bestFit="1" customWidth="1"/>
    <col min="1797" max="1798" width="13.5703125" style="44" bestFit="1" customWidth="1"/>
    <col min="1799" max="1799" width="11.42578125" style="44"/>
    <col min="1800" max="1800" width="13.5703125" style="44" bestFit="1" customWidth="1"/>
    <col min="1801" max="2048" width="11.42578125" style="44"/>
    <col min="2049" max="2049" width="7.7109375" style="44" customWidth="1"/>
    <col min="2050" max="2050" width="47.5703125" style="44" customWidth="1"/>
    <col min="2051" max="2051" width="12.42578125" style="44" customWidth="1"/>
    <col min="2052" max="2052" width="14.5703125" style="44" bestFit="1" customWidth="1"/>
    <col min="2053" max="2054" width="13.5703125" style="44" bestFit="1" customWidth="1"/>
    <col min="2055" max="2055" width="11.42578125" style="44"/>
    <col min="2056" max="2056" width="13.5703125" style="44" bestFit="1" customWidth="1"/>
    <col min="2057" max="2304" width="11.42578125" style="44"/>
    <col min="2305" max="2305" width="7.7109375" style="44" customWidth="1"/>
    <col min="2306" max="2306" width="47.5703125" style="44" customWidth="1"/>
    <col min="2307" max="2307" width="12.42578125" style="44" customWidth="1"/>
    <col min="2308" max="2308" width="14.5703125" style="44" bestFit="1" customWidth="1"/>
    <col min="2309" max="2310" width="13.5703125" style="44" bestFit="1" customWidth="1"/>
    <col min="2311" max="2311" width="11.42578125" style="44"/>
    <col min="2312" max="2312" width="13.5703125" style="44" bestFit="1" customWidth="1"/>
    <col min="2313" max="2560" width="11.42578125" style="44"/>
    <col min="2561" max="2561" width="7.7109375" style="44" customWidth="1"/>
    <col min="2562" max="2562" width="47.5703125" style="44" customWidth="1"/>
    <col min="2563" max="2563" width="12.42578125" style="44" customWidth="1"/>
    <col min="2564" max="2564" width="14.5703125" style="44" bestFit="1" customWidth="1"/>
    <col min="2565" max="2566" width="13.5703125" style="44" bestFit="1" customWidth="1"/>
    <col min="2567" max="2567" width="11.42578125" style="44"/>
    <col min="2568" max="2568" width="13.5703125" style="44" bestFit="1" customWidth="1"/>
    <col min="2569" max="2816" width="11.42578125" style="44"/>
    <col min="2817" max="2817" width="7.7109375" style="44" customWidth="1"/>
    <col min="2818" max="2818" width="47.5703125" style="44" customWidth="1"/>
    <col min="2819" max="2819" width="12.42578125" style="44" customWidth="1"/>
    <col min="2820" max="2820" width="14.5703125" style="44" bestFit="1" customWidth="1"/>
    <col min="2821" max="2822" width="13.5703125" style="44" bestFit="1" customWidth="1"/>
    <col min="2823" max="2823" width="11.42578125" style="44"/>
    <col min="2824" max="2824" width="13.5703125" style="44" bestFit="1" customWidth="1"/>
    <col min="2825" max="3072" width="11.42578125" style="44"/>
    <col min="3073" max="3073" width="7.7109375" style="44" customWidth="1"/>
    <col min="3074" max="3074" width="47.5703125" style="44" customWidth="1"/>
    <col min="3075" max="3075" width="12.42578125" style="44" customWidth="1"/>
    <col min="3076" max="3076" width="14.5703125" style="44" bestFit="1" customWidth="1"/>
    <col min="3077" max="3078" width="13.5703125" style="44" bestFit="1" customWidth="1"/>
    <col min="3079" max="3079" width="11.42578125" style="44"/>
    <col min="3080" max="3080" width="13.5703125" style="44" bestFit="1" customWidth="1"/>
    <col min="3081" max="3328" width="11.42578125" style="44"/>
    <col min="3329" max="3329" width="7.7109375" style="44" customWidth="1"/>
    <col min="3330" max="3330" width="47.5703125" style="44" customWidth="1"/>
    <col min="3331" max="3331" width="12.42578125" style="44" customWidth="1"/>
    <col min="3332" max="3332" width="14.5703125" style="44" bestFit="1" customWidth="1"/>
    <col min="3333" max="3334" width="13.5703125" style="44" bestFit="1" customWidth="1"/>
    <col min="3335" max="3335" width="11.42578125" style="44"/>
    <col min="3336" max="3336" width="13.5703125" style="44" bestFit="1" customWidth="1"/>
    <col min="3337" max="3584" width="11.42578125" style="44"/>
    <col min="3585" max="3585" width="7.7109375" style="44" customWidth="1"/>
    <col min="3586" max="3586" width="47.5703125" style="44" customWidth="1"/>
    <col min="3587" max="3587" width="12.42578125" style="44" customWidth="1"/>
    <col min="3588" max="3588" width="14.5703125" style="44" bestFit="1" customWidth="1"/>
    <col min="3589" max="3590" width="13.5703125" style="44" bestFit="1" customWidth="1"/>
    <col min="3591" max="3591" width="11.42578125" style="44"/>
    <col min="3592" max="3592" width="13.5703125" style="44" bestFit="1" customWidth="1"/>
    <col min="3593" max="3840" width="11.42578125" style="44"/>
    <col min="3841" max="3841" width="7.7109375" style="44" customWidth="1"/>
    <col min="3842" max="3842" width="47.5703125" style="44" customWidth="1"/>
    <col min="3843" max="3843" width="12.42578125" style="44" customWidth="1"/>
    <col min="3844" max="3844" width="14.5703125" style="44" bestFit="1" customWidth="1"/>
    <col min="3845" max="3846" width="13.5703125" style="44" bestFit="1" customWidth="1"/>
    <col min="3847" max="3847" width="11.42578125" style="44"/>
    <col min="3848" max="3848" width="13.5703125" style="44" bestFit="1" customWidth="1"/>
    <col min="3849" max="4096" width="11.42578125" style="44"/>
    <col min="4097" max="4097" width="7.7109375" style="44" customWidth="1"/>
    <col min="4098" max="4098" width="47.5703125" style="44" customWidth="1"/>
    <col min="4099" max="4099" width="12.42578125" style="44" customWidth="1"/>
    <col min="4100" max="4100" width="14.5703125" style="44" bestFit="1" customWidth="1"/>
    <col min="4101" max="4102" width="13.5703125" style="44" bestFit="1" customWidth="1"/>
    <col min="4103" max="4103" width="11.42578125" style="44"/>
    <col min="4104" max="4104" width="13.5703125" style="44" bestFit="1" customWidth="1"/>
    <col min="4105" max="4352" width="11.42578125" style="44"/>
    <col min="4353" max="4353" width="7.7109375" style="44" customWidth="1"/>
    <col min="4354" max="4354" width="47.5703125" style="44" customWidth="1"/>
    <col min="4355" max="4355" width="12.42578125" style="44" customWidth="1"/>
    <col min="4356" max="4356" width="14.5703125" style="44" bestFit="1" customWidth="1"/>
    <col min="4357" max="4358" width="13.5703125" style="44" bestFit="1" customWidth="1"/>
    <col min="4359" max="4359" width="11.42578125" style="44"/>
    <col min="4360" max="4360" width="13.5703125" style="44" bestFit="1" customWidth="1"/>
    <col min="4361" max="4608" width="11.42578125" style="44"/>
    <col min="4609" max="4609" width="7.7109375" style="44" customWidth="1"/>
    <col min="4610" max="4610" width="47.5703125" style="44" customWidth="1"/>
    <col min="4611" max="4611" width="12.42578125" style="44" customWidth="1"/>
    <col min="4612" max="4612" width="14.5703125" style="44" bestFit="1" customWidth="1"/>
    <col min="4613" max="4614" width="13.5703125" style="44" bestFit="1" customWidth="1"/>
    <col min="4615" max="4615" width="11.42578125" style="44"/>
    <col min="4616" max="4616" width="13.5703125" style="44" bestFit="1" customWidth="1"/>
    <col min="4617" max="4864" width="11.42578125" style="44"/>
    <col min="4865" max="4865" width="7.7109375" style="44" customWidth="1"/>
    <col min="4866" max="4866" width="47.5703125" style="44" customWidth="1"/>
    <col min="4867" max="4867" width="12.42578125" style="44" customWidth="1"/>
    <col min="4868" max="4868" width="14.5703125" style="44" bestFit="1" customWidth="1"/>
    <col min="4869" max="4870" width="13.5703125" style="44" bestFit="1" customWidth="1"/>
    <col min="4871" max="4871" width="11.42578125" style="44"/>
    <col min="4872" max="4872" width="13.5703125" style="44" bestFit="1" customWidth="1"/>
    <col min="4873" max="5120" width="11.42578125" style="44"/>
    <col min="5121" max="5121" width="7.7109375" style="44" customWidth="1"/>
    <col min="5122" max="5122" width="47.5703125" style="44" customWidth="1"/>
    <col min="5123" max="5123" width="12.42578125" style="44" customWidth="1"/>
    <col min="5124" max="5124" width="14.5703125" style="44" bestFit="1" customWidth="1"/>
    <col min="5125" max="5126" width="13.5703125" style="44" bestFit="1" customWidth="1"/>
    <col min="5127" max="5127" width="11.42578125" style="44"/>
    <col min="5128" max="5128" width="13.5703125" style="44" bestFit="1" customWidth="1"/>
    <col min="5129" max="5376" width="11.42578125" style="44"/>
    <col min="5377" max="5377" width="7.7109375" style="44" customWidth="1"/>
    <col min="5378" max="5378" width="47.5703125" style="44" customWidth="1"/>
    <col min="5379" max="5379" width="12.42578125" style="44" customWidth="1"/>
    <col min="5380" max="5380" width="14.5703125" style="44" bestFit="1" customWidth="1"/>
    <col min="5381" max="5382" width="13.5703125" style="44" bestFit="1" customWidth="1"/>
    <col min="5383" max="5383" width="11.42578125" style="44"/>
    <col min="5384" max="5384" width="13.5703125" style="44" bestFit="1" customWidth="1"/>
    <col min="5385" max="5632" width="11.42578125" style="44"/>
    <col min="5633" max="5633" width="7.7109375" style="44" customWidth="1"/>
    <col min="5634" max="5634" width="47.5703125" style="44" customWidth="1"/>
    <col min="5635" max="5635" width="12.42578125" style="44" customWidth="1"/>
    <col min="5636" max="5636" width="14.5703125" style="44" bestFit="1" customWidth="1"/>
    <col min="5637" max="5638" width="13.5703125" style="44" bestFit="1" customWidth="1"/>
    <col min="5639" max="5639" width="11.42578125" style="44"/>
    <col min="5640" max="5640" width="13.5703125" style="44" bestFit="1" customWidth="1"/>
    <col min="5641" max="5888" width="11.42578125" style="44"/>
    <col min="5889" max="5889" width="7.7109375" style="44" customWidth="1"/>
    <col min="5890" max="5890" width="47.5703125" style="44" customWidth="1"/>
    <col min="5891" max="5891" width="12.42578125" style="44" customWidth="1"/>
    <col min="5892" max="5892" width="14.5703125" style="44" bestFit="1" customWidth="1"/>
    <col min="5893" max="5894" width="13.5703125" style="44" bestFit="1" customWidth="1"/>
    <col min="5895" max="5895" width="11.42578125" style="44"/>
    <col min="5896" max="5896" width="13.5703125" style="44" bestFit="1" customWidth="1"/>
    <col min="5897" max="6144" width="11.42578125" style="44"/>
    <col min="6145" max="6145" width="7.7109375" style="44" customWidth="1"/>
    <col min="6146" max="6146" width="47.5703125" style="44" customWidth="1"/>
    <col min="6147" max="6147" width="12.42578125" style="44" customWidth="1"/>
    <col min="6148" max="6148" width="14.5703125" style="44" bestFit="1" customWidth="1"/>
    <col min="6149" max="6150" width="13.5703125" style="44" bestFit="1" customWidth="1"/>
    <col min="6151" max="6151" width="11.42578125" style="44"/>
    <col min="6152" max="6152" width="13.5703125" style="44" bestFit="1" customWidth="1"/>
    <col min="6153" max="6400" width="11.42578125" style="44"/>
    <col min="6401" max="6401" width="7.7109375" style="44" customWidth="1"/>
    <col min="6402" max="6402" width="47.5703125" style="44" customWidth="1"/>
    <col min="6403" max="6403" width="12.42578125" style="44" customWidth="1"/>
    <col min="6404" max="6404" width="14.5703125" style="44" bestFit="1" customWidth="1"/>
    <col min="6405" max="6406" width="13.5703125" style="44" bestFit="1" customWidth="1"/>
    <col min="6407" max="6407" width="11.42578125" style="44"/>
    <col min="6408" max="6408" width="13.5703125" style="44" bestFit="1" customWidth="1"/>
    <col min="6409" max="6656" width="11.42578125" style="44"/>
    <col min="6657" max="6657" width="7.7109375" style="44" customWidth="1"/>
    <col min="6658" max="6658" width="47.5703125" style="44" customWidth="1"/>
    <col min="6659" max="6659" width="12.42578125" style="44" customWidth="1"/>
    <col min="6660" max="6660" width="14.5703125" style="44" bestFit="1" customWidth="1"/>
    <col min="6661" max="6662" width="13.5703125" style="44" bestFit="1" customWidth="1"/>
    <col min="6663" max="6663" width="11.42578125" style="44"/>
    <col min="6664" max="6664" width="13.5703125" style="44" bestFit="1" customWidth="1"/>
    <col min="6665" max="6912" width="11.42578125" style="44"/>
    <col min="6913" max="6913" width="7.7109375" style="44" customWidth="1"/>
    <col min="6914" max="6914" width="47.5703125" style="44" customWidth="1"/>
    <col min="6915" max="6915" width="12.42578125" style="44" customWidth="1"/>
    <col min="6916" max="6916" width="14.5703125" style="44" bestFit="1" customWidth="1"/>
    <col min="6917" max="6918" width="13.5703125" style="44" bestFit="1" customWidth="1"/>
    <col min="6919" max="6919" width="11.42578125" style="44"/>
    <col min="6920" max="6920" width="13.5703125" style="44" bestFit="1" customWidth="1"/>
    <col min="6921" max="7168" width="11.42578125" style="44"/>
    <col min="7169" max="7169" width="7.7109375" style="44" customWidth="1"/>
    <col min="7170" max="7170" width="47.5703125" style="44" customWidth="1"/>
    <col min="7171" max="7171" width="12.42578125" style="44" customWidth="1"/>
    <col min="7172" max="7172" width="14.5703125" style="44" bestFit="1" customWidth="1"/>
    <col min="7173" max="7174" width="13.5703125" style="44" bestFit="1" customWidth="1"/>
    <col min="7175" max="7175" width="11.42578125" style="44"/>
    <col min="7176" max="7176" width="13.5703125" style="44" bestFit="1" customWidth="1"/>
    <col min="7177" max="7424" width="11.42578125" style="44"/>
    <col min="7425" max="7425" width="7.7109375" style="44" customWidth="1"/>
    <col min="7426" max="7426" width="47.5703125" style="44" customWidth="1"/>
    <col min="7427" max="7427" width="12.42578125" style="44" customWidth="1"/>
    <col min="7428" max="7428" width="14.5703125" style="44" bestFit="1" customWidth="1"/>
    <col min="7429" max="7430" width="13.5703125" style="44" bestFit="1" customWidth="1"/>
    <col min="7431" max="7431" width="11.42578125" style="44"/>
    <col min="7432" max="7432" width="13.5703125" style="44" bestFit="1" customWidth="1"/>
    <col min="7433" max="7680" width="11.42578125" style="44"/>
    <col min="7681" max="7681" width="7.7109375" style="44" customWidth="1"/>
    <col min="7682" max="7682" width="47.5703125" style="44" customWidth="1"/>
    <col min="7683" max="7683" width="12.42578125" style="44" customWidth="1"/>
    <col min="7684" max="7684" width="14.5703125" style="44" bestFit="1" customWidth="1"/>
    <col min="7685" max="7686" width="13.5703125" style="44" bestFit="1" customWidth="1"/>
    <col min="7687" max="7687" width="11.42578125" style="44"/>
    <col min="7688" max="7688" width="13.5703125" style="44" bestFit="1" customWidth="1"/>
    <col min="7689" max="7936" width="11.42578125" style="44"/>
    <col min="7937" max="7937" width="7.7109375" style="44" customWidth="1"/>
    <col min="7938" max="7938" width="47.5703125" style="44" customWidth="1"/>
    <col min="7939" max="7939" width="12.42578125" style="44" customWidth="1"/>
    <col min="7940" max="7940" width="14.5703125" style="44" bestFit="1" customWidth="1"/>
    <col min="7941" max="7942" width="13.5703125" style="44" bestFit="1" customWidth="1"/>
    <col min="7943" max="7943" width="11.42578125" style="44"/>
    <col min="7944" max="7944" width="13.5703125" style="44" bestFit="1" customWidth="1"/>
    <col min="7945" max="8192" width="11.42578125" style="44"/>
    <col min="8193" max="8193" width="7.7109375" style="44" customWidth="1"/>
    <col min="8194" max="8194" width="47.5703125" style="44" customWidth="1"/>
    <col min="8195" max="8195" width="12.42578125" style="44" customWidth="1"/>
    <col min="8196" max="8196" width="14.5703125" style="44" bestFit="1" customWidth="1"/>
    <col min="8197" max="8198" width="13.5703125" style="44" bestFit="1" customWidth="1"/>
    <col min="8199" max="8199" width="11.42578125" style="44"/>
    <col min="8200" max="8200" width="13.5703125" style="44" bestFit="1" customWidth="1"/>
    <col min="8201" max="8448" width="11.42578125" style="44"/>
    <col min="8449" max="8449" width="7.7109375" style="44" customWidth="1"/>
    <col min="8450" max="8450" width="47.5703125" style="44" customWidth="1"/>
    <col min="8451" max="8451" width="12.42578125" style="44" customWidth="1"/>
    <col min="8452" max="8452" width="14.5703125" style="44" bestFit="1" customWidth="1"/>
    <col min="8453" max="8454" width="13.5703125" style="44" bestFit="1" customWidth="1"/>
    <col min="8455" max="8455" width="11.42578125" style="44"/>
    <col min="8456" max="8456" width="13.5703125" style="44" bestFit="1" customWidth="1"/>
    <col min="8457" max="8704" width="11.42578125" style="44"/>
    <col min="8705" max="8705" width="7.7109375" style="44" customWidth="1"/>
    <col min="8706" max="8706" width="47.5703125" style="44" customWidth="1"/>
    <col min="8707" max="8707" width="12.42578125" style="44" customWidth="1"/>
    <col min="8708" max="8708" width="14.5703125" style="44" bestFit="1" customWidth="1"/>
    <col min="8709" max="8710" width="13.5703125" style="44" bestFit="1" customWidth="1"/>
    <col min="8711" max="8711" width="11.42578125" style="44"/>
    <col min="8712" max="8712" width="13.5703125" style="44" bestFit="1" customWidth="1"/>
    <col min="8713" max="8960" width="11.42578125" style="44"/>
    <col min="8961" max="8961" width="7.7109375" style="44" customWidth="1"/>
    <col min="8962" max="8962" width="47.5703125" style="44" customWidth="1"/>
    <col min="8963" max="8963" width="12.42578125" style="44" customWidth="1"/>
    <col min="8964" max="8964" width="14.5703125" style="44" bestFit="1" customWidth="1"/>
    <col min="8965" max="8966" width="13.5703125" style="44" bestFit="1" customWidth="1"/>
    <col min="8967" max="8967" width="11.42578125" style="44"/>
    <col min="8968" max="8968" width="13.5703125" style="44" bestFit="1" customWidth="1"/>
    <col min="8969" max="9216" width="11.42578125" style="44"/>
    <col min="9217" max="9217" width="7.7109375" style="44" customWidth="1"/>
    <col min="9218" max="9218" width="47.5703125" style="44" customWidth="1"/>
    <col min="9219" max="9219" width="12.42578125" style="44" customWidth="1"/>
    <col min="9220" max="9220" width="14.5703125" style="44" bestFit="1" customWidth="1"/>
    <col min="9221" max="9222" width="13.5703125" style="44" bestFit="1" customWidth="1"/>
    <col min="9223" max="9223" width="11.42578125" style="44"/>
    <col min="9224" max="9224" width="13.5703125" style="44" bestFit="1" customWidth="1"/>
    <col min="9225" max="9472" width="11.42578125" style="44"/>
    <col min="9473" max="9473" width="7.7109375" style="44" customWidth="1"/>
    <col min="9474" max="9474" width="47.5703125" style="44" customWidth="1"/>
    <col min="9475" max="9475" width="12.42578125" style="44" customWidth="1"/>
    <col min="9476" max="9476" width="14.5703125" style="44" bestFit="1" customWidth="1"/>
    <col min="9477" max="9478" width="13.5703125" style="44" bestFit="1" customWidth="1"/>
    <col min="9479" max="9479" width="11.42578125" style="44"/>
    <col min="9480" max="9480" width="13.5703125" style="44" bestFit="1" customWidth="1"/>
    <col min="9481" max="9728" width="11.42578125" style="44"/>
    <col min="9729" max="9729" width="7.7109375" style="44" customWidth="1"/>
    <col min="9730" max="9730" width="47.5703125" style="44" customWidth="1"/>
    <col min="9731" max="9731" width="12.42578125" style="44" customWidth="1"/>
    <col min="9732" max="9732" width="14.5703125" style="44" bestFit="1" customWidth="1"/>
    <col min="9733" max="9734" width="13.5703125" style="44" bestFit="1" customWidth="1"/>
    <col min="9735" max="9735" width="11.42578125" style="44"/>
    <col min="9736" max="9736" width="13.5703125" style="44" bestFit="1" customWidth="1"/>
    <col min="9737" max="9984" width="11.42578125" style="44"/>
    <col min="9985" max="9985" width="7.7109375" style="44" customWidth="1"/>
    <col min="9986" max="9986" width="47.5703125" style="44" customWidth="1"/>
    <col min="9987" max="9987" width="12.42578125" style="44" customWidth="1"/>
    <col min="9988" max="9988" width="14.5703125" style="44" bestFit="1" customWidth="1"/>
    <col min="9989" max="9990" width="13.5703125" style="44" bestFit="1" customWidth="1"/>
    <col min="9991" max="9991" width="11.42578125" style="44"/>
    <col min="9992" max="9992" width="13.5703125" style="44" bestFit="1" customWidth="1"/>
    <col min="9993" max="10240" width="11.42578125" style="44"/>
    <col min="10241" max="10241" width="7.7109375" style="44" customWidth="1"/>
    <col min="10242" max="10242" width="47.5703125" style="44" customWidth="1"/>
    <col min="10243" max="10243" width="12.42578125" style="44" customWidth="1"/>
    <col min="10244" max="10244" width="14.5703125" style="44" bestFit="1" customWidth="1"/>
    <col min="10245" max="10246" width="13.5703125" style="44" bestFit="1" customWidth="1"/>
    <col min="10247" max="10247" width="11.42578125" style="44"/>
    <col min="10248" max="10248" width="13.5703125" style="44" bestFit="1" customWidth="1"/>
    <col min="10249" max="10496" width="11.42578125" style="44"/>
    <col min="10497" max="10497" width="7.7109375" style="44" customWidth="1"/>
    <col min="10498" max="10498" width="47.5703125" style="44" customWidth="1"/>
    <col min="10499" max="10499" width="12.42578125" style="44" customWidth="1"/>
    <col min="10500" max="10500" width="14.5703125" style="44" bestFit="1" customWidth="1"/>
    <col min="10501" max="10502" width="13.5703125" style="44" bestFit="1" customWidth="1"/>
    <col min="10503" max="10503" width="11.42578125" style="44"/>
    <col min="10504" max="10504" width="13.5703125" style="44" bestFit="1" customWidth="1"/>
    <col min="10505" max="10752" width="11.42578125" style="44"/>
    <col min="10753" max="10753" width="7.7109375" style="44" customWidth="1"/>
    <col min="10754" max="10754" width="47.5703125" style="44" customWidth="1"/>
    <col min="10755" max="10755" width="12.42578125" style="44" customWidth="1"/>
    <col min="10756" max="10756" width="14.5703125" style="44" bestFit="1" customWidth="1"/>
    <col min="10757" max="10758" width="13.5703125" style="44" bestFit="1" customWidth="1"/>
    <col min="10759" max="10759" width="11.42578125" style="44"/>
    <col min="10760" max="10760" width="13.5703125" style="44" bestFit="1" customWidth="1"/>
    <col min="10761" max="11008" width="11.42578125" style="44"/>
    <col min="11009" max="11009" width="7.7109375" style="44" customWidth="1"/>
    <col min="11010" max="11010" width="47.5703125" style="44" customWidth="1"/>
    <col min="11011" max="11011" width="12.42578125" style="44" customWidth="1"/>
    <col min="11012" max="11012" width="14.5703125" style="44" bestFit="1" customWidth="1"/>
    <col min="11013" max="11014" width="13.5703125" style="44" bestFit="1" customWidth="1"/>
    <col min="11015" max="11015" width="11.42578125" style="44"/>
    <col min="11016" max="11016" width="13.5703125" style="44" bestFit="1" customWidth="1"/>
    <col min="11017" max="11264" width="11.42578125" style="44"/>
    <col min="11265" max="11265" width="7.7109375" style="44" customWidth="1"/>
    <col min="11266" max="11266" width="47.5703125" style="44" customWidth="1"/>
    <col min="11267" max="11267" width="12.42578125" style="44" customWidth="1"/>
    <col min="11268" max="11268" width="14.5703125" style="44" bestFit="1" customWidth="1"/>
    <col min="11269" max="11270" width="13.5703125" style="44" bestFit="1" customWidth="1"/>
    <col min="11271" max="11271" width="11.42578125" style="44"/>
    <col min="11272" max="11272" width="13.5703125" style="44" bestFit="1" customWidth="1"/>
    <col min="11273" max="11520" width="11.42578125" style="44"/>
    <col min="11521" max="11521" width="7.7109375" style="44" customWidth="1"/>
    <col min="11522" max="11522" width="47.5703125" style="44" customWidth="1"/>
    <col min="11523" max="11523" width="12.42578125" style="44" customWidth="1"/>
    <col min="11524" max="11524" width="14.5703125" style="44" bestFit="1" customWidth="1"/>
    <col min="11525" max="11526" width="13.5703125" style="44" bestFit="1" customWidth="1"/>
    <col min="11527" max="11527" width="11.42578125" style="44"/>
    <col min="11528" max="11528" width="13.5703125" style="44" bestFit="1" customWidth="1"/>
    <col min="11529" max="11776" width="11.42578125" style="44"/>
    <col min="11777" max="11777" width="7.7109375" style="44" customWidth="1"/>
    <col min="11778" max="11778" width="47.5703125" style="44" customWidth="1"/>
    <col min="11779" max="11779" width="12.42578125" style="44" customWidth="1"/>
    <col min="11780" max="11780" width="14.5703125" style="44" bestFit="1" customWidth="1"/>
    <col min="11781" max="11782" width="13.5703125" style="44" bestFit="1" customWidth="1"/>
    <col min="11783" max="11783" width="11.42578125" style="44"/>
    <col min="11784" max="11784" width="13.5703125" style="44" bestFit="1" customWidth="1"/>
    <col min="11785" max="12032" width="11.42578125" style="44"/>
    <col min="12033" max="12033" width="7.7109375" style="44" customWidth="1"/>
    <col min="12034" max="12034" width="47.5703125" style="44" customWidth="1"/>
    <col min="12035" max="12035" width="12.42578125" style="44" customWidth="1"/>
    <col min="12036" max="12036" width="14.5703125" style="44" bestFit="1" customWidth="1"/>
    <col min="12037" max="12038" width="13.5703125" style="44" bestFit="1" customWidth="1"/>
    <col min="12039" max="12039" width="11.42578125" style="44"/>
    <col min="12040" max="12040" width="13.5703125" style="44" bestFit="1" customWidth="1"/>
    <col min="12041" max="12288" width="11.42578125" style="44"/>
    <col min="12289" max="12289" width="7.7109375" style="44" customWidth="1"/>
    <col min="12290" max="12290" width="47.5703125" style="44" customWidth="1"/>
    <col min="12291" max="12291" width="12.42578125" style="44" customWidth="1"/>
    <col min="12292" max="12292" width="14.5703125" style="44" bestFit="1" customWidth="1"/>
    <col min="12293" max="12294" width="13.5703125" style="44" bestFit="1" customWidth="1"/>
    <col min="12295" max="12295" width="11.42578125" style="44"/>
    <col min="12296" max="12296" width="13.5703125" style="44" bestFit="1" customWidth="1"/>
    <col min="12297" max="12544" width="11.42578125" style="44"/>
    <col min="12545" max="12545" width="7.7109375" style="44" customWidth="1"/>
    <col min="12546" max="12546" width="47.5703125" style="44" customWidth="1"/>
    <col min="12547" max="12547" width="12.42578125" style="44" customWidth="1"/>
    <col min="12548" max="12548" width="14.5703125" style="44" bestFit="1" customWidth="1"/>
    <col min="12549" max="12550" width="13.5703125" style="44" bestFit="1" customWidth="1"/>
    <col min="12551" max="12551" width="11.42578125" style="44"/>
    <col min="12552" max="12552" width="13.5703125" style="44" bestFit="1" customWidth="1"/>
    <col min="12553" max="12800" width="11.42578125" style="44"/>
    <col min="12801" max="12801" width="7.7109375" style="44" customWidth="1"/>
    <col min="12802" max="12802" width="47.5703125" style="44" customWidth="1"/>
    <col min="12803" max="12803" width="12.42578125" style="44" customWidth="1"/>
    <col min="12804" max="12804" width="14.5703125" style="44" bestFit="1" customWidth="1"/>
    <col min="12805" max="12806" width="13.5703125" style="44" bestFit="1" customWidth="1"/>
    <col min="12807" max="12807" width="11.42578125" style="44"/>
    <col min="12808" max="12808" width="13.5703125" style="44" bestFit="1" customWidth="1"/>
    <col min="12809" max="13056" width="11.42578125" style="44"/>
    <col min="13057" max="13057" width="7.7109375" style="44" customWidth="1"/>
    <col min="13058" max="13058" width="47.5703125" style="44" customWidth="1"/>
    <col min="13059" max="13059" width="12.42578125" style="44" customWidth="1"/>
    <col min="13060" max="13060" width="14.5703125" style="44" bestFit="1" customWidth="1"/>
    <col min="13061" max="13062" width="13.5703125" style="44" bestFit="1" customWidth="1"/>
    <col min="13063" max="13063" width="11.42578125" style="44"/>
    <col min="13064" max="13064" width="13.5703125" style="44" bestFit="1" customWidth="1"/>
    <col min="13065" max="13312" width="11.42578125" style="44"/>
    <col min="13313" max="13313" width="7.7109375" style="44" customWidth="1"/>
    <col min="13314" max="13314" width="47.5703125" style="44" customWidth="1"/>
    <col min="13315" max="13315" width="12.42578125" style="44" customWidth="1"/>
    <col min="13316" max="13316" width="14.5703125" style="44" bestFit="1" customWidth="1"/>
    <col min="13317" max="13318" width="13.5703125" style="44" bestFit="1" customWidth="1"/>
    <col min="13319" max="13319" width="11.42578125" style="44"/>
    <col min="13320" max="13320" width="13.5703125" style="44" bestFit="1" customWidth="1"/>
    <col min="13321" max="13568" width="11.42578125" style="44"/>
    <col min="13569" max="13569" width="7.7109375" style="44" customWidth="1"/>
    <col min="13570" max="13570" width="47.5703125" style="44" customWidth="1"/>
    <col min="13571" max="13571" width="12.42578125" style="44" customWidth="1"/>
    <col min="13572" max="13572" width="14.5703125" style="44" bestFit="1" customWidth="1"/>
    <col min="13573" max="13574" width="13.5703125" style="44" bestFit="1" customWidth="1"/>
    <col min="13575" max="13575" width="11.42578125" style="44"/>
    <col min="13576" max="13576" width="13.5703125" style="44" bestFit="1" customWidth="1"/>
    <col min="13577" max="13824" width="11.42578125" style="44"/>
    <col min="13825" max="13825" width="7.7109375" style="44" customWidth="1"/>
    <col min="13826" max="13826" width="47.5703125" style="44" customWidth="1"/>
    <col min="13827" max="13827" width="12.42578125" style="44" customWidth="1"/>
    <col min="13828" max="13828" width="14.5703125" style="44" bestFit="1" customWidth="1"/>
    <col min="13829" max="13830" width="13.5703125" style="44" bestFit="1" customWidth="1"/>
    <col min="13831" max="13831" width="11.42578125" style="44"/>
    <col min="13832" max="13832" width="13.5703125" style="44" bestFit="1" customWidth="1"/>
    <col min="13833" max="14080" width="11.42578125" style="44"/>
    <col min="14081" max="14081" width="7.7109375" style="44" customWidth="1"/>
    <col min="14082" max="14082" width="47.5703125" style="44" customWidth="1"/>
    <col min="14083" max="14083" width="12.42578125" style="44" customWidth="1"/>
    <col min="14084" max="14084" width="14.5703125" style="44" bestFit="1" customWidth="1"/>
    <col min="14085" max="14086" width="13.5703125" style="44" bestFit="1" customWidth="1"/>
    <col min="14087" max="14087" width="11.42578125" style="44"/>
    <col min="14088" max="14088" width="13.5703125" style="44" bestFit="1" customWidth="1"/>
    <col min="14089" max="14336" width="11.42578125" style="44"/>
    <col min="14337" max="14337" width="7.7109375" style="44" customWidth="1"/>
    <col min="14338" max="14338" width="47.5703125" style="44" customWidth="1"/>
    <col min="14339" max="14339" width="12.42578125" style="44" customWidth="1"/>
    <col min="14340" max="14340" width="14.5703125" style="44" bestFit="1" customWidth="1"/>
    <col min="14341" max="14342" width="13.5703125" style="44" bestFit="1" customWidth="1"/>
    <col min="14343" max="14343" width="11.42578125" style="44"/>
    <col min="14344" max="14344" width="13.5703125" style="44" bestFit="1" customWidth="1"/>
    <col min="14345" max="14592" width="11.42578125" style="44"/>
    <col min="14593" max="14593" width="7.7109375" style="44" customWidth="1"/>
    <col min="14594" max="14594" width="47.5703125" style="44" customWidth="1"/>
    <col min="14595" max="14595" width="12.42578125" style="44" customWidth="1"/>
    <col min="14596" max="14596" width="14.5703125" style="44" bestFit="1" customWidth="1"/>
    <col min="14597" max="14598" width="13.5703125" style="44" bestFit="1" customWidth="1"/>
    <col min="14599" max="14599" width="11.42578125" style="44"/>
    <col min="14600" max="14600" width="13.5703125" style="44" bestFit="1" customWidth="1"/>
    <col min="14601" max="14848" width="11.42578125" style="44"/>
    <col min="14849" max="14849" width="7.7109375" style="44" customWidth="1"/>
    <col min="14850" max="14850" width="47.5703125" style="44" customWidth="1"/>
    <col min="14851" max="14851" width="12.42578125" style="44" customWidth="1"/>
    <col min="14852" max="14852" width="14.5703125" style="44" bestFit="1" customWidth="1"/>
    <col min="14853" max="14854" width="13.5703125" style="44" bestFit="1" customWidth="1"/>
    <col min="14855" max="14855" width="11.42578125" style="44"/>
    <col min="14856" max="14856" width="13.5703125" style="44" bestFit="1" customWidth="1"/>
    <col min="14857" max="15104" width="11.42578125" style="44"/>
    <col min="15105" max="15105" width="7.7109375" style="44" customWidth="1"/>
    <col min="15106" max="15106" width="47.5703125" style="44" customWidth="1"/>
    <col min="15107" max="15107" width="12.42578125" style="44" customWidth="1"/>
    <col min="15108" max="15108" width="14.5703125" style="44" bestFit="1" customWidth="1"/>
    <col min="15109" max="15110" width="13.5703125" style="44" bestFit="1" customWidth="1"/>
    <col min="15111" max="15111" width="11.42578125" style="44"/>
    <col min="15112" max="15112" width="13.5703125" style="44" bestFit="1" customWidth="1"/>
    <col min="15113" max="15360" width="11.42578125" style="44"/>
    <col min="15361" max="15361" width="7.7109375" style="44" customWidth="1"/>
    <col min="15362" max="15362" width="47.5703125" style="44" customWidth="1"/>
    <col min="15363" max="15363" width="12.42578125" style="44" customWidth="1"/>
    <col min="15364" max="15364" width="14.5703125" style="44" bestFit="1" customWidth="1"/>
    <col min="15365" max="15366" width="13.5703125" style="44" bestFit="1" customWidth="1"/>
    <col min="15367" max="15367" width="11.42578125" style="44"/>
    <col min="15368" max="15368" width="13.5703125" style="44" bestFit="1" customWidth="1"/>
    <col min="15369" max="15616" width="11.42578125" style="44"/>
    <col min="15617" max="15617" width="7.7109375" style="44" customWidth="1"/>
    <col min="15618" max="15618" width="47.5703125" style="44" customWidth="1"/>
    <col min="15619" max="15619" width="12.42578125" style="44" customWidth="1"/>
    <col min="15620" max="15620" width="14.5703125" style="44" bestFit="1" customWidth="1"/>
    <col min="15621" max="15622" width="13.5703125" style="44" bestFit="1" customWidth="1"/>
    <col min="15623" max="15623" width="11.42578125" style="44"/>
    <col min="15624" max="15624" width="13.5703125" style="44" bestFit="1" customWidth="1"/>
    <col min="15625" max="15872" width="11.42578125" style="44"/>
    <col min="15873" max="15873" width="7.7109375" style="44" customWidth="1"/>
    <col min="15874" max="15874" width="47.5703125" style="44" customWidth="1"/>
    <col min="15875" max="15875" width="12.42578125" style="44" customWidth="1"/>
    <col min="15876" max="15876" width="14.5703125" style="44" bestFit="1" customWidth="1"/>
    <col min="15877" max="15878" width="13.5703125" style="44" bestFit="1" customWidth="1"/>
    <col min="15879" max="15879" width="11.42578125" style="44"/>
    <col min="15880" max="15880" width="13.5703125" style="44" bestFit="1" customWidth="1"/>
    <col min="15881" max="16128" width="11.42578125" style="44"/>
    <col min="16129" max="16129" width="7.7109375" style="44" customWidth="1"/>
    <col min="16130" max="16130" width="47.5703125" style="44" customWidth="1"/>
    <col min="16131" max="16131" width="12.42578125" style="44" customWidth="1"/>
    <col min="16132" max="16132" width="14.5703125" style="44" bestFit="1" customWidth="1"/>
    <col min="16133" max="16134" width="13.5703125" style="44" bestFit="1" customWidth="1"/>
    <col min="16135" max="16135" width="11.42578125" style="44"/>
    <col min="16136" max="16136" width="13.5703125" style="44" bestFit="1" customWidth="1"/>
    <col min="16137" max="16384" width="11.42578125" style="44"/>
  </cols>
  <sheetData>
    <row r="1" spans="1:256" ht="18" x14ac:dyDescent="0.2">
      <c r="A1" s="177" t="s">
        <v>49</v>
      </c>
      <c r="B1" s="178"/>
      <c r="C1" s="178"/>
      <c r="D1" s="178"/>
      <c r="E1" s="178"/>
      <c r="F1" s="179"/>
    </row>
    <row r="2" spans="1:256" x14ac:dyDescent="0.2">
      <c r="A2" s="180" t="s">
        <v>33</v>
      </c>
      <c r="B2" s="181"/>
      <c r="C2" s="181"/>
      <c r="D2" s="181"/>
      <c r="E2" s="181"/>
      <c r="F2" s="182"/>
    </row>
    <row r="3" spans="1:256" ht="12.75" x14ac:dyDescent="0.2">
      <c r="A3" s="61"/>
      <c r="B3" s="62"/>
      <c r="C3" s="62"/>
      <c r="D3" s="62"/>
      <c r="E3" s="62"/>
      <c r="F3" s="63"/>
    </row>
    <row r="4" spans="1:256" ht="15" x14ac:dyDescent="0.25">
      <c r="A4" s="171" t="s">
        <v>97</v>
      </c>
      <c r="B4" s="172"/>
      <c r="C4" s="172"/>
      <c r="D4" s="172"/>
      <c r="E4" s="172"/>
      <c r="F4" s="173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5" x14ac:dyDescent="0.25">
      <c r="A5" s="174" t="s">
        <v>0</v>
      </c>
      <c r="B5" s="175"/>
      <c r="C5" s="175"/>
      <c r="D5" s="175"/>
      <c r="E5" s="175"/>
      <c r="F5" s="17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x14ac:dyDescent="0.2">
      <c r="A6" s="64"/>
      <c r="B6" s="41"/>
      <c r="C6" s="65"/>
      <c r="D6" s="41"/>
      <c r="E6" s="41"/>
      <c r="F6" s="66"/>
    </row>
    <row r="7" spans="1:256" ht="12.75" x14ac:dyDescent="0.2">
      <c r="A7" s="67" t="s">
        <v>1</v>
      </c>
      <c r="B7" s="67" t="s">
        <v>2</v>
      </c>
      <c r="C7" s="68" t="s">
        <v>60</v>
      </c>
      <c r="D7" s="69" t="s">
        <v>3</v>
      </c>
      <c r="E7" s="67" t="s">
        <v>4</v>
      </c>
      <c r="F7" s="69" t="s">
        <v>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x14ac:dyDescent="0.2">
      <c r="A8" s="70"/>
      <c r="C8" s="50"/>
      <c r="D8" s="51"/>
      <c r="E8" s="30"/>
      <c r="F8" s="53"/>
    </row>
    <row r="9" spans="1:256" x14ac:dyDescent="0.2">
      <c r="A9" s="70" t="s">
        <v>129</v>
      </c>
      <c r="B9" s="44" t="s">
        <v>6</v>
      </c>
      <c r="C9" s="50"/>
      <c r="D9" s="51" t="s">
        <v>3</v>
      </c>
      <c r="E9" s="30"/>
      <c r="F9" s="53" t="s">
        <v>3</v>
      </c>
      <c r="H9" s="71"/>
    </row>
    <row r="10" spans="1:256" ht="12.75" customHeight="1" x14ac:dyDescent="0.2">
      <c r="A10" s="70" t="s">
        <v>3</v>
      </c>
      <c r="B10" s="44" t="s">
        <v>61</v>
      </c>
      <c r="C10" s="50">
        <v>1</v>
      </c>
      <c r="D10" s="51">
        <v>902401696.13</v>
      </c>
      <c r="E10" s="30"/>
      <c r="F10" s="53"/>
    </row>
    <row r="11" spans="1:256" x14ac:dyDescent="0.2">
      <c r="A11" s="70" t="s">
        <v>3</v>
      </c>
      <c r="B11" s="44" t="s">
        <v>62</v>
      </c>
      <c r="C11" s="52">
        <f>D11/D10</f>
        <v>0.82516174344903825</v>
      </c>
      <c r="D11" s="51">
        <f>766059955.93-21432599.06</f>
        <v>744627356.87</v>
      </c>
      <c r="E11" s="30"/>
      <c r="F11" s="53"/>
    </row>
    <row r="12" spans="1:256" x14ac:dyDescent="0.2">
      <c r="A12" s="70"/>
      <c r="B12" s="44" t="s">
        <v>63</v>
      </c>
      <c r="C12" s="52">
        <f>C10-C11</f>
        <v>0.17483825655096175</v>
      </c>
      <c r="D12" s="51">
        <f>D10-D11</f>
        <v>157774339.25999999</v>
      </c>
      <c r="E12" s="30" t="s">
        <v>3</v>
      </c>
      <c r="F12" s="53"/>
    </row>
    <row r="13" spans="1:256" x14ac:dyDescent="0.2">
      <c r="A13" s="70" t="s">
        <v>3</v>
      </c>
      <c r="C13" s="50"/>
      <c r="D13" s="51"/>
      <c r="E13" s="30"/>
      <c r="F13" s="53" t="s">
        <v>3</v>
      </c>
    </row>
    <row r="14" spans="1:256" x14ac:dyDescent="0.2">
      <c r="A14" s="70" t="str">
        <f>A9</f>
        <v>31.10.14</v>
      </c>
      <c r="B14" s="44" t="s">
        <v>7</v>
      </c>
      <c r="C14" s="50"/>
      <c r="D14" s="51"/>
      <c r="E14" s="30"/>
      <c r="F14" s="53"/>
    </row>
    <row r="15" spans="1:256" x14ac:dyDescent="0.2">
      <c r="A15" s="70"/>
      <c r="B15" s="44" t="s">
        <v>8</v>
      </c>
      <c r="C15" s="50"/>
      <c r="D15" s="51"/>
      <c r="E15" s="30"/>
      <c r="F15" s="53"/>
    </row>
    <row r="16" spans="1:256" x14ac:dyDescent="0.2">
      <c r="A16" s="70"/>
      <c r="B16" s="44" t="s">
        <v>9</v>
      </c>
      <c r="C16" s="50"/>
      <c r="D16" s="51"/>
      <c r="E16" s="30"/>
      <c r="F16" s="53"/>
    </row>
    <row r="17" spans="1:8" ht="12.75" customHeight="1" x14ac:dyDescent="0.2">
      <c r="A17" s="70"/>
      <c r="B17" s="44" t="s">
        <v>10</v>
      </c>
      <c r="C17" s="50"/>
      <c r="D17" s="51"/>
      <c r="E17" s="30">
        <v>0</v>
      </c>
      <c r="F17" s="53">
        <v>16573810.970000001</v>
      </c>
    </row>
    <row r="18" spans="1:8" x14ac:dyDescent="0.2">
      <c r="A18" s="70"/>
      <c r="C18" s="50"/>
      <c r="D18" s="51"/>
      <c r="E18" s="30"/>
      <c r="F18" s="53"/>
    </row>
    <row r="19" spans="1:8" x14ac:dyDescent="0.2">
      <c r="A19" s="70"/>
      <c r="C19" s="50"/>
      <c r="D19" s="51"/>
      <c r="E19" s="30"/>
      <c r="F19" s="53"/>
    </row>
    <row r="20" spans="1:8" x14ac:dyDescent="0.2">
      <c r="A20" s="70" t="str">
        <f>A9</f>
        <v>31.10.14</v>
      </c>
      <c r="B20" s="44" t="s">
        <v>50</v>
      </c>
      <c r="C20" s="50"/>
      <c r="D20" s="51"/>
      <c r="E20" s="30"/>
      <c r="F20" s="53"/>
    </row>
    <row r="21" spans="1:8" x14ac:dyDescent="0.2">
      <c r="A21" s="70"/>
      <c r="B21" s="44" t="s">
        <v>51</v>
      </c>
      <c r="C21" s="52">
        <f>E22/D21</f>
        <v>0.21800818003697961</v>
      </c>
      <c r="D21" s="51">
        <v>1442636.5100000002</v>
      </c>
      <c r="E21" s="30"/>
      <c r="F21" s="53"/>
    </row>
    <row r="22" spans="1:8" x14ac:dyDescent="0.2">
      <c r="A22" s="70"/>
      <c r="C22" s="50"/>
      <c r="D22" s="51"/>
      <c r="E22" s="30">
        <v>314506.56</v>
      </c>
      <c r="F22" s="53"/>
    </row>
    <row r="23" spans="1:8" x14ac:dyDescent="0.2">
      <c r="A23" s="70"/>
      <c r="C23" s="50"/>
      <c r="D23" s="51"/>
      <c r="E23" s="30"/>
      <c r="F23" s="53"/>
    </row>
    <row r="24" spans="1:8" x14ac:dyDescent="0.2">
      <c r="A24" s="70" t="str">
        <f>A9</f>
        <v>31.10.14</v>
      </c>
      <c r="B24" s="44" t="s">
        <v>34</v>
      </c>
      <c r="C24" s="50"/>
      <c r="D24" s="51"/>
      <c r="E24" s="30"/>
      <c r="F24" s="53"/>
    </row>
    <row r="25" spans="1:8" x14ac:dyDescent="0.2">
      <c r="A25" s="70"/>
      <c r="B25" s="44" t="s">
        <v>35</v>
      </c>
      <c r="C25" s="50"/>
      <c r="D25" s="51"/>
      <c r="E25" s="30"/>
      <c r="F25" s="53"/>
    </row>
    <row r="26" spans="1:8" ht="12.75" customHeight="1" x14ac:dyDescent="0.2">
      <c r="A26" s="70"/>
      <c r="B26" s="44" t="s">
        <v>36</v>
      </c>
      <c r="C26" s="52">
        <v>0.17480000000000001</v>
      </c>
      <c r="D26" s="72">
        <v>267522.02</v>
      </c>
      <c r="E26" s="30"/>
      <c r="F26" s="53"/>
      <c r="G26" s="72"/>
    </row>
    <row r="27" spans="1:8" x14ac:dyDescent="0.2">
      <c r="A27" s="70"/>
      <c r="B27" s="44" t="s">
        <v>11</v>
      </c>
      <c r="C27" s="50"/>
      <c r="D27" s="51"/>
      <c r="E27" s="30">
        <f>D26*C26</f>
        <v>46762.849096000005</v>
      </c>
      <c r="F27" s="53"/>
    </row>
    <row r="28" spans="1:8" x14ac:dyDescent="0.2">
      <c r="A28" s="70"/>
      <c r="C28" s="50"/>
      <c r="D28" s="51"/>
      <c r="E28" s="30"/>
      <c r="F28" s="53"/>
    </row>
    <row r="29" spans="1:8" x14ac:dyDescent="0.2">
      <c r="A29" s="70" t="str">
        <f>A9</f>
        <v>31.10.14</v>
      </c>
      <c r="B29" s="44" t="s">
        <v>48</v>
      </c>
      <c r="C29" s="50"/>
      <c r="D29" s="51"/>
      <c r="E29" s="30"/>
      <c r="F29" s="53"/>
    </row>
    <row r="30" spans="1:8" ht="12.75" customHeight="1" x14ac:dyDescent="0.2">
      <c r="A30" s="70"/>
      <c r="B30" s="44" t="s">
        <v>53</v>
      </c>
      <c r="C30" s="52">
        <v>0.17480000000000001</v>
      </c>
      <c r="D30" s="51">
        <v>1005770.43</v>
      </c>
      <c r="E30" s="30"/>
      <c r="F30" s="53"/>
    </row>
    <row r="31" spans="1:8" x14ac:dyDescent="0.2">
      <c r="A31" s="70"/>
      <c r="B31" s="44" t="s">
        <v>66</v>
      </c>
      <c r="C31" s="52">
        <v>1.8599999999999998E-2</v>
      </c>
      <c r="D31" s="51">
        <v>304772.31</v>
      </c>
      <c r="E31" s="30"/>
      <c r="F31" s="53"/>
      <c r="H31" s="72"/>
    </row>
    <row r="32" spans="1:8" x14ac:dyDescent="0.2">
      <c r="A32" s="70"/>
      <c r="B32" s="44" t="s">
        <v>67</v>
      </c>
      <c r="C32" s="52">
        <v>0.52370000000000005</v>
      </c>
      <c r="D32" s="51">
        <v>285307.09000000003</v>
      </c>
      <c r="E32" s="30"/>
      <c r="F32" s="53"/>
    </row>
    <row r="33" spans="1:6" x14ac:dyDescent="0.2">
      <c r="A33" s="70"/>
      <c r="B33" s="44" t="s">
        <v>68</v>
      </c>
      <c r="C33" s="52">
        <v>0.17480000000000001</v>
      </c>
      <c r="D33" s="51">
        <v>430000</v>
      </c>
      <c r="E33" s="30"/>
      <c r="F33" s="53"/>
    </row>
    <row r="34" spans="1:6" x14ac:dyDescent="0.2">
      <c r="A34" s="70"/>
      <c r="B34" s="44" t="s">
        <v>54</v>
      </c>
      <c r="C34" s="52">
        <v>0</v>
      </c>
      <c r="D34" s="51">
        <v>0</v>
      </c>
      <c r="E34" s="30"/>
      <c r="F34" s="53"/>
    </row>
    <row r="35" spans="1:6" x14ac:dyDescent="0.2">
      <c r="A35" s="70"/>
      <c r="B35" s="44" t="s">
        <v>69</v>
      </c>
      <c r="C35" s="52">
        <v>0</v>
      </c>
      <c r="D35" s="51">
        <v>0</v>
      </c>
      <c r="E35" s="30"/>
      <c r="F35" s="53"/>
    </row>
    <row r="36" spans="1:6" x14ac:dyDescent="0.2">
      <c r="A36" s="70"/>
      <c r="B36" s="44" t="s">
        <v>70</v>
      </c>
      <c r="C36" s="52">
        <v>0</v>
      </c>
      <c r="D36" s="51">
        <v>0</v>
      </c>
      <c r="E36" s="30"/>
      <c r="F36" s="53"/>
    </row>
    <row r="37" spans="1:6" ht="12.75" customHeight="1" x14ac:dyDescent="0.2">
      <c r="A37" s="70"/>
      <c r="B37" s="44" t="s">
        <v>124</v>
      </c>
      <c r="C37" s="52">
        <v>0.17399999999999999</v>
      </c>
      <c r="D37" s="51">
        <v>38746.22</v>
      </c>
      <c r="E37" s="30"/>
      <c r="F37" s="53"/>
    </row>
    <row r="38" spans="1:6" x14ac:dyDescent="0.2">
      <c r="A38" s="70"/>
      <c r="B38" s="44" t="s">
        <v>59</v>
      </c>
      <c r="C38" s="52">
        <v>0.2099</v>
      </c>
      <c r="D38" s="51">
        <v>774703.8</v>
      </c>
      <c r="E38" s="30"/>
      <c r="F38" s="53"/>
    </row>
    <row r="39" spans="1:6" x14ac:dyDescent="0.2">
      <c r="A39" s="70"/>
      <c r="B39" s="44" t="s">
        <v>79</v>
      </c>
      <c r="C39" s="52">
        <v>0</v>
      </c>
      <c r="D39" s="51">
        <v>0</v>
      </c>
      <c r="E39" s="30"/>
      <c r="F39" s="53"/>
    </row>
    <row r="40" spans="1:6" x14ac:dyDescent="0.2">
      <c r="A40" s="70"/>
      <c r="B40" s="44" t="s">
        <v>80</v>
      </c>
      <c r="C40" s="52">
        <v>0.17399999999999999</v>
      </c>
      <c r="D40" s="51">
        <v>402065.76</v>
      </c>
      <c r="E40" s="30"/>
      <c r="F40" s="53"/>
    </row>
    <row r="41" spans="1:6" ht="12.75" x14ac:dyDescent="0.2">
      <c r="A41" s="70"/>
      <c r="B41" s="45" t="s">
        <v>81</v>
      </c>
      <c r="C41" s="52">
        <v>0</v>
      </c>
      <c r="D41" s="51">
        <v>0</v>
      </c>
      <c r="E41" s="30"/>
      <c r="F41" s="53"/>
    </row>
    <row r="42" spans="1:6" ht="12.75" x14ac:dyDescent="0.2">
      <c r="A42" s="70"/>
      <c r="B42" s="45" t="s">
        <v>82</v>
      </c>
      <c r="C42" s="52">
        <v>0</v>
      </c>
      <c r="D42" s="51">
        <v>0</v>
      </c>
      <c r="E42" s="30"/>
      <c r="F42" s="53"/>
    </row>
    <row r="43" spans="1:6" x14ac:dyDescent="0.2">
      <c r="A43" s="70"/>
      <c r="B43" s="44" t="s">
        <v>28</v>
      </c>
      <c r="C43" s="50"/>
      <c r="D43" s="51">
        <f>SUM(D30:D42)</f>
        <v>3241365.6100000003</v>
      </c>
      <c r="E43" s="30"/>
      <c r="F43" s="53"/>
    </row>
    <row r="44" spans="1:6" x14ac:dyDescent="0.2">
      <c r="A44" s="70"/>
      <c r="B44" s="44" t="s">
        <v>11</v>
      </c>
      <c r="C44" s="50"/>
      <c r="D44" s="51"/>
      <c r="E44" s="30">
        <f>(D30*C30)+(D31*C31)+(D32*C32)+(D33*C33)+(D34*C34)+(D35*C35)+(D36*C36)+(D37*C37)+(D38*C38)+(D39*C39)+(D40*C40)+(D41*C41)+(D42*C42)</f>
        <v>645368.37130300002</v>
      </c>
      <c r="F44" s="53"/>
    </row>
    <row r="45" spans="1:6" x14ac:dyDescent="0.2">
      <c r="A45" s="70"/>
      <c r="C45" s="50"/>
      <c r="D45" s="51"/>
      <c r="E45" s="30"/>
      <c r="F45" s="53"/>
    </row>
    <row r="46" spans="1:6" x14ac:dyDescent="0.2">
      <c r="A46" s="70" t="str">
        <f>A9</f>
        <v>31.10.14</v>
      </c>
      <c r="B46" s="44" t="s">
        <v>30</v>
      </c>
      <c r="C46" s="50"/>
      <c r="D46" s="51"/>
      <c r="E46" s="30"/>
      <c r="F46" s="53"/>
    </row>
    <row r="47" spans="1:6" x14ac:dyDescent="0.2">
      <c r="A47" s="70"/>
      <c r="B47" s="44" t="s">
        <v>31</v>
      </c>
      <c r="C47" s="50"/>
      <c r="D47" s="51"/>
      <c r="E47" s="30"/>
      <c r="F47" s="53"/>
    </row>
    <row r="48" spans="1:6" ht="12.75" customHeight="1" x14ac:dyDescent="0.2">
      <c r="A48" s="70"/>
      <c r="B48" s="44" t="s">
        <v>84</v>
      </c>
      <c r="C48" s="52">
        <v>0.17480000000000001</v>
      </c>
      <c r="D48" s="51">
        <v>1034682.06</v>
      </c>
      <c r="E48" s="30"/>
      <c r="F48" s="53"/>
    </row>
    <row r="49" spans="1:8" x14ac:dyDescent="0.2">
      <c r="A49" s="70"/>
      <c r="B49" s="44" t="s">
        <v>78</v>
      </c>
      <c r="C49" s="52">
        <v>0.17480000000000001</v>
      </c>
      <c r="D49" s="51">
        <v>44728.3</v>
      </c>
      <c r="E49" s="30"/>
      <c r="F49" s="53"/>
      <c r="H49" s="90"/>
    </row>
    <row r="50" spans="1:8" x14ac:dyDescent="0.2">
      <c r="A50" s="70"/>
      <c r="B50" s="44" t="s">
        <v>83</v>
      </c>
      <c r="C50" s="52"/>
      <c r="D50" s="51"/>
      <c r="E50" s="30"/>
      <c r="F50" s="53"/>
    </row>
    <row r="51" spans="1:8" x14ac:dyDescent="0.2">
      <c r="A51" s="70"/>
      <c r="B51" s="44" t="s">
        <v>28</v>
      </c>
      <c r="C51" s="52"/>
      <c r="D51" s="51">
        <f>SUM(D48:D49)</f>
        <v>1079410.3600000001</v>
      </c>
      <c r="E51" s="30"/>
      <c r="F51" s="53"/>
    </row>
    <row r="52" spans="1:8" x14ac:dyDescent="0.2">
      <c r="A52" s="70"/>
      <c r="B52" s="44" t="s">
        <v>11</v>
      </c>
      <c r="C52" s="52"/>
      <c r="D52" s="51"/>
      <c r="E52" s="30">
        <f>(D48*C48)+(D49*C49)</f>
        <v>188680.93092800002</v>
      </c>
      <c r="F52" s="53"/>
    </row>
    <row r="53" spans="1:8" x14ac:dyDescent="0.2">
      <c r="A53" s="70" t="str">
        <f>A9</f>
        <v>31.10.14</v>
      </c>
      <c r="B53" s="44" t="s">
        <v>12</v>
      </c>
      <c r="C53" s="50"/>
      <c r="D53" s="51"/>
      <c r="E53" s="30"/>
      <c r="F53" s="53"/>
    </row>
    <row r="54" spans="1:8" x14ac:dyDescent="0.2">
      <c r="A54" s="70"/>
      <c r="B54" s="44" t="s">
        <v>91</v>
      </c>
      <c r="C54" s="54"/>
      <c r="D54" s="55">
        <v>0</v>
      </c>
      <c r="E54" s="30"/>
      <c r="F54" s="53"/>
    </row>
    <row r="55" spans="1:8" x14ac:dyDescent="0.2">
      <c r="A55" s="70"/>
      <c r="B55" s="44" t="s">
        <v>11</v>
      </c>
      <c r="C55" s="56"/>
      <c r="D55" s="55"/>
      <c r="E55" s="30">
        <f>D54*C54</f>
        <v>0</v>
      </c>
      <c r="F55" s="53"/>
    </row>
    <row r="56" spans="1:8" x14ac:dyDescent="0.2">
      <c r="A56" s="70"/>
      <c r="B56" s="44" t="s">
        <v>92</v>
      </c>
      <c r="C56" s="52">
        <v>0.24199999999999999</v>
      </c>
      <c r="D56" s="30">
        <v>938379.28</v>
      </c>
      <c r="E56" s="30"/>
      <c r="F56" s="53"/>
    </row>
    <row r="57" spans="1:8" x14ac:dyDescent="0.2">
      <c r="A57" s="70"/>
      <c r="B57" s="44" t="s">
        <v>11</v>
      </c>
      <c r="C57" s="50"/>
      <c r="D57" s="51"/>
      <c r="E57" s="30"/>
      <c r="F57" s="53">
        <f>D56*C56</f>
        <v>227087.78576</v>
      </c>
    </row>
    <row r="58" spans="1:8" x14ac:dyDescent="0.2">
      <c r="A58" s="70"/>
      <c r="C58" s="50"/>
      <c r="D58" s="51"/>
      <c r="E58" s="30"/>
      <c r="F58" s="53"/>
    </row>
    <row r="59" spans="1:8" x14ac:dyDescent="0.2">
      <c r="A59" s="73"/>
      <c r="B59" s="74" t="s">
        <v>76</v>
      </c>
      <c r="C59" s="75"/>
      <c r="D59" s="76"/>
      <c r="E59" s="77">
        <f>SUM(E9:E58)</f>
        <v>1195318.7113270001</v>
      </c>
      <c r="F59" s="78">
        <f>SUM(F9:F58)</f>
        <v>16800898.755759999</v>
      </c>
    </row>
    <row r="64" spans="1:8" ht="12.75" x14ac:dyDescent="0.2">
      <c r="A64" s="79" t="s">
        <v>72</v>
      </c>
      <c r="B64" s="79"/>
      <c r="C64" s="79"/>
      <c r="D64" s="79"/>
      <c r="E64" s="80"/>
      <c r="F64" s="81"/>
    </row>
    <row r="65" spans="1:256" ht="12.75" x14ac:dyDescent="0.2">
      <c r="A65" s="79" t="s">
        <v>73</v>
      </c>
      <c r="B65" s="79"/>
      <c r="C65" s="79"/>
      <c r="D65" s="7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ht="12.75" x14ac:dyDescent="0.2">
      <c r="A66" s="79" t="s">
        <v>74</v>
      </c>
      <c r="B66" s="79"/>
      <c r="C66" s="79"/>
      <c r="D66" s="7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ht="12.75" x14ac:dyDescent="0.2">
      <c r="A67" s="79"/>
      <c r="B67" s="79"/>
      <c r="C67" s="79"/>
      <c r="D67" s="7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256" ht="12.75" x14ac:dyDescent="0.2">
      <c r="A68" s="79"/>
      <c r="B68" s="79"/>
      <c r="C68" s="79"/>
      <c r="D68" s="7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</row>
    <row r="69" spans="1:256" ht="12.75" x14ac:dyDescent="0.2">
      <c r="A69" s="79"/>
      <c r="B69" s="79"/>
      <c r="C69" s="79"/>
      <c r="D69" s="7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256" ht="12.75" x14ac:dyDescent="0.2">
      <c r="A70" s="79"/>
      <c r="B70" s="79"/>
      <c r="C70" s="79"/>
      <c r="D70" s="7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256" ht="12.75" x14ac:dyDescent="0.2">
      <c r="A71" s="79"/>
      <c r="B71" s="79"/>
      <c r="C71" s="79"/>
      <c r="D71" s="7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256" ht="12.75" x14ac:dyDescent="0.2">
      <c r="A72" s="79"/>
      <c r="B72" s="79"/>
      <c r="C72" s="79"/>
      <c r="D72" s="7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</row>
    <row r="73" spans="1:256" ht="18" x14ac:dyDescent="0.2">
      <c r="A73" s="177" t="s">
        <v>49</v>
      </c>
      <c r="B73" s="178"/>
      <c r="C73" s="178"/>
      <c r="D73" s="178"/>
      <c r="E73" s="178"/>
      <c r="F73" s="179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  <c r="IV73" s="81"/>
    </row>
    <row r="74" spans="1:256" x14ac:dyDescent="0.2">
      <c r="A74" s="180" t="s">
        <v>33</v>
      </c>
      <c r="B74" s="181"/>
      <c r="C74" s="181"/>
      <c r="D74" s="181"/>
      <c r="E74" s="181"/>
      <c r="F74" s="182"/>
    </row>
    <row r="75" spans="1:256" ht="12.75" x14ac:dyDescent="0.2">
      <c r="A75" s="82"/>
      <c r="B75" s="83"/>
      <c r="C75" s="83"/>
      <c r="D75" s="83"/>
      <c r="E75" s="83"/>
      <c r="F75" s="84"/>
    </row>
    <row r="76" spans="1:256" ht="15" x14ac:dyDescent="0.25">
      <c r="A76" s="171" t="s">
        <v>97</v>
      </c>
      <c r="B76" s="172"/>
      <c r="C76" s="172"/>
      <c r="D76" s="172"/>
      <c r="E76" s="172"/>
      <c r="F76" s="173"/>
    </row>
    <row r="77" spans="1:256" ht="15" x14ac:dyDescent="0.25">
      <c r="A77" s="174" t="s">
        <v>0</v>
      </c>
      <c r="B77" s="175"/>
      <c r="C77" s="175"/>
      <c r="D77" s="175"/>
      <c r="E77" s="175"/>
      <c r="F77" s="176"/>
    </row>
    <row r="79" spans="1:256" ht="12.75" x14ac:dyDescent="0.2">
      <c r="A79" s="67" t="s">
        <v>1</v>
      </c>
      <c r="B79" s="67" t="s">
        <v>2</v>
      </c>
      <c r="C79" s="68" t="s">
        <v>60</v>
      </c>
      <c r="D79" s="69" t="s">
        <v>3</v>
      </c>
      <c r="E79" s="67" t="s">
        <v>4</v>
      </c>
      <c r="F79" s="69" t="s">
        <v>5</v>
      </c>
    </row>
    <row r="80" spans="1:256" x14ac:dyDescent="0.2">
      <c r="A80" s="85" t="str">
        <f>A9</f>
        <v>31.10.14</v>
      </c>
      <c r="B80" s="86" t="s">
        <v>55</v>
      </c>
      <c r="C80" s="87"/>
      <c r="D80" s="88"/>
      <c r="E80" s="89"/>
      <c r="F80" s="88"/>
    </row>
    <row r="81" spans="1:6" x14ac:dyDescent="0.2">
      <c r="A81" s="70"/>
      <c r="B81" s="41" t="s">
        <v>121</v>
      </c>
      <c r="C81" s="50"/>
      <c r="D81" s="30"/>
      <c r="E81" s="42"/>
      <c r="F81" s="30"/>
    </row>
    <row r="82" spans="1:6" x14ac:dyDescent="0.2">
      <c r="A82" s="70"/>
      <c r="B82" s="41" t="s">
        <v>57</v>
      </c>
      <c r="C82" s="52">
        <v>1.8599999999999998E-2</v>
      </c>
      <c r="D82" s="30">
        <v>1223366.68</v>
      </c>
      <c r="E82" s="42"/>
      <c r="F82" s="30"/>
    </row>
    <row r="83" spans="1:6" x14ac:dyDescent="0.2">
      <c r="A83" s="70"/>
      <c r="B83" s="41" t="s">
        <v>11</v>
      </c>
      <c r="C83" s="50"/>
      <c r="D83" s="30"/>
      <c r="E83" s="42"/>
      <c r="F83" s="30">
        <f>D82*C82</f>
        <v>22754.620247999996</v>
      </c>
    </row>
    <row r="84" spans="1:6" x14ac:dyDescent="0.2">
      <c r="A84" s="70" t="str">
        <f>A9</f>
        <v>31.10.14</v>
      </c>
      <c r="B84" s="41" t="s">
        <v>85</v>
      </c>
      <c r="C84" s="50"/>
      <c r="D84" s="30"/>
      <c r="E84" s="42"/>
      <c r="F84" s="30"/>
    </row>
    <row r="85" spans="1:6" x14ac:dyDescent="0.2">
      <c r="A85" s="70"/>
      <c r="B85" s="41" t="s">
        <v>86</v>
      </c>
      <c r="C85" s="52">
        <v>0.17480000000000001</v>
      </c>
      <c r="D85" s="30">
        <v>798831.26</v>
      </c>
      <c r="E85" s="42"/>
      <c r="F85" s="30"/>
    </row>
    <row r="86" spans="1:6" x14ac:dyDescent="0.2">
      <c r="A86" s="70"/>
      <c r="B86" s="41" t="s">
        <v>87</v>
      </c>
      <c r="C86" s="50"/>
      <c r="D86" s="30"/>
      <c r="E86" s="42"/>
      <c r="F86" s="30"/>
    </row>
    <row r="87" spans="1:6" x14ac:dyDescent="0.2">
      <c r="A87" s="70"/>
      <c r="B87" s="41" t="s">
        <v>11</v>
      </c>
      <c r="C87" s="50"/>
      <c r="D87" s="30"/>
      <c r="E87" s="42"/>
      <c r="F87" s="30">
        <f>D85*C85</f>
        <v>139635.70424800002</v>
      </c>
    </row>
    <row r="88" spans="1:6" x14ac:dyDescent="0.2">
      <c r="A88" s="70" t="str">
        <f>A14</f>
        <v>31.10.14</v>
      </c>
      <c r="B88" s="41" t="s">
        <v>85</v>
      </c>
      <c r="C88" s="50"/>
      <c r="D88" s="30"/>
      <c r="E88" s="42"/>
      <c r="F88" s="30"/>
    </row>
    <row r="89" spans="1:6" x14ac:dyDescent="0.2">
      <c r="A89" s="70"/>
      <c r="B89" s="41" t="s">
        <v>89</v>
      </c>
      <c r="C89" s="52">
        <v>0</v>
      </c>
      <c r="D89" s="30">
        <v>0</v>
      </c>
      <c r="E89" s="42"/>
      <c r="F89" s="30"/>
    </row>
    <row r="90" spans="1:6" x14ac:dyDescent="0.2">
      <c r="A90" s="70"/>
      <c r="B90" s="41" t="s">
        <v>87</v>
      </c>
      <c r="C90" s="50"/>
      <c r="D90" s="30"/>
      <c r="E90" s="42"/>
      <c r="F90" s="30"/>
    </row>
    <row r="91" spans="1:6" x14ac:dyDescent="0.2">
      <c r="A91" s="70"/>
      <c r="B91" s="41" t="s">
        <v>11</v>
      </c>
      <c r="C91" s="50"/>
      <c r="D91" s="30"/>
      <c r="E91" s="42"/>
      <c r="F91" s="30">
        <f>D89*C89</f>
        <v>0</v>
      </c>
    </row>
    <row r="92" spans="1:6" x14ac:dyDescent="0.2">
      <c r="A92" s="70" t="str">
        <f>A14</f>
        <v>31.10.14</v>
      </c>
      <c r="B92" s="41" t="s">
        <v>94</v>
      </c>
      <c r="C92" s="50"/>
      <c r="D92" s="30" t="s">
        <v>3</v>
      </c>
      <c r="E92" s="42"/>
      <c r="F92" s="30" t="s">
        <v>3</v>
      </c>
    </row>
    <row r="93" spans="1:6" x14ac:dyDescent="0.2">
      <c r="A93" s="70" t="s">
        <v>3</v>
      </c>
      <c r="B93" s="41" t="s">
        <v>114</v>
      </c>
      <c r="C93" s="52">
        <v>0.82520000000000004</v>
      </c>
      <c r="D93" s="42">
        <v>3296237.13</v>
      </c>
      <c r="E93" s="60">
        <f>D93*C93</f>
        <v>2720054.8796760002</v>
      </c>
      <c r="F93" s="30"/>
    </row>
    <row r="94" spans="1:6" x14ac:dyDescent="0.2">
      <c r="A94" s="70" t="str">
        <f>A9</f>
        <v>31.10.14</v>
      </c>
      <c r="B94" s="41" t="s">
        <v>13</v>
      </c>
      <c r="C94" s="50"/>
      <c r="D94" s="30"/>
      <c r="E94" s="42"/>
      <c r="F94" s="30" t="s">
        <v>3</v>
      </c>
    </row>
    <row r="95" spans="1:6" x14ac:dyDescent="0.2">
      <c r="A95" s="70" t="s">
        <v>3</v>
      </c>
      <c r="B95" s="41" t="s">
        <v>14</v>
      </c>
      <c r="C95" s="50"/>
      <c r="D95" s="30" t="s">
        <v>3</v>
      </c>
      <c r="E95" s="42" t="s">
        <v>3</v>
      </c>
      <c r="F95" s="30"/>
    </row>
    <row r="96" spans="1:6" x14ac:dyDescent="0.2">
      <c r="A96" s="70" t="s">
        <v>3</v>
      </c>
      <c r="B96" s="41" t="s">
        <v>15</v>
      </c>
      <c r="C96" s="50"/>
      <c r="D96" s="30" t="s">
        <v>3</v>
      </c>
      <c r="E96" s="42">
        <v>881198.9</v>
      </c>
      <c r="F96" s="30"/>
    </row>
    <row r="97" spans="1:8" x14ac:dyDescent="0.2">
      <c r="A97" s="70"/>
      <c r="B97" s="41" t="s">
        <v>3</v>
      </c>
      <c r="C97" s="50"/>
      <c r="D97" s="30" t="s">
        <v>3</v>
      </c>
      <c r="E97" s="42"/>
      <c r="F97" s="30"/>
    </row>
    <row r="98" spans="1:8" x14ac:dyDescent="0.2">
      <c r="A98" s="70" t="s">
        <v>3</v>
      </c>
      <c r="B98" s="41" t="s">
        <v>16</v>
      </c>
      <c r="C98" s="50"/>
      <c r="D98" s="30"/>
      <c r="E98" s="78">
        <f>E59+E93+E96</f>
        <v>4796572.4910030002</v>
      </c>
      <c r="F98" s="78">
        <f>F59+F83+F87+F91</f>
        <v>16963289.080256</v>
      </c>
      <c r="H98" s="90"/>
    </row>
    <row r="99" spans="1:8" x14ac:dyDescent="0.2">
      <c r="A99" s="70" t="s">
        <v>3</v>
      </c>
      <c r="B99" s="41" t="s">
        <v>3</v>
      </c>
      <c r="C99" s="50"/>
      <c r="D99" s="30"/>
      <c r="E99" s="42"/>
      <c r="F99" s="30"/>
    </row>
    <row r="100" spans="1:8" x14ac:dyDescent="0.2">
      <c r="A100" s="70" t="str">
        <f>A9</f>
        <v>31.10.14</v>
      </c>
      <c r="B100" s="91" t="s">
        <v>17</v>
      </c>
      <c r="C100" s="92"/>
      <c r="D100" s="30"/>
      <c r="E100" s="42"/>
      <c r="F100" s="30"/>
    </row>
    <row r="101" spans="1:8" x14ac:dyDescent="0.2">
      <c r="A101" s="70"/>
      <c r="B101" s="41" t="s">
        <v>3</v>
      </c>
      <c r="C101" s="50"/>
      <c r="D101" s="30"/>
      <c r="E101" s="42"/>
      <c r="F101" s="30"/>
    </row>
    <row r="102" spans="1:8" ht="12.75" customHeight="1" x14ac:dyDescent="0.2">
      <c r="A102" s="70"/>
      <c r="B102" s="41" t="s">
        <v>18</v>
      </c>
      <c r="C102" s="50"/>
      <c r="D102" s="30"/>
      <c r="E102" s="42"/>
      <c r="F102" s="30">
        <v>27644513.34</v>
      </c>
    </row>
    <row r="103" spans="1:8" x14ac:dyDescent="0.2">
      <c r="A103" s="70"/>
      <c r="B103" s="41" t="s">
        <v>64</v>
      </c>
      <c r="C103" s="50"/>
      <c r="D103" s="30"/>
      <c r="E103" s="42"/>
      <c r="F103" s="30">
        <v>-5645744.4199999999</v>
      </c>
    </row>
    <row r="104" spans="1:8" x14ac:dyDescent="0.2">
      <c r="A104" s="70"/>
      <c r="B104" s="41" t="s">
        <v>65</v>
      </c>
      <c r="C104" s="50"/>
      <c r="D104" s="30"/>
      <c r="E104" s="42"/>
      <c r="F104" s="30">
        <f>F102+F103</f>
        <v>21998768.920000002</v>
      </c>
    </row>
    <row r="105" spans="1:8" x14ac:dyDescent="0.2">
      <c r="A105" s="70" t="s">
        <v>3</v>
      </c>
      <c r="B105" s="41" t="s">
        <v>19</v>
      </c>
      <c r="C105" s="50"/>
      <c r="D105" s="30"/>
      <c r="E105" s="42"/>
      <c r="F105" s="30"/>
    </row>
    <row r="106" spans="1:8" x14ac:dyDescent="0.2">
      <c r="A106" s="70"/>
      <c r="B106" s="41" t="s">
        <v>29</v>
      </c>
      <c r="C106" s="50"/>
      <c r="D106" s="30"/>
      <c r="E106" s="42">
        <v>0</v>
      </c>
      <c r="F106" s="30"/>
    </row>
    <row r="107" spans="1:8" x14ac:dyDescent="0.2">
      <c r="A107" s="70"/>
      <c r="B107" s="41" t="s">
        <v>42</v>
      </c>
      <c r="C107" s="50"/>
      <c r="D107" s="30" t="s">
        <v>3</v>
      </c>
      <c r="E107" s="42">
        <f>E44</f>
        <v>645368.37130300002</v>
      </c>
      <c r="F107" s="30"/>
    </row>
    <row r="108" spans="1:8" x14ac:dyDescent="0.2">
      <c r="A108" s="70"/>
      <c r="B108" s="41" t="s">
        <v>43</v>
      </c>
      <c r="C108" s="50"/>
      <c r="D108" s="30"/>
      <c r="E108" s="42">
        <f>E27</f>
        <v>46762.849096000005</v>
      </c>
      <c r="F108" s="30"/>
    </row>
    <row r="109" spans="1:8" x14ac:dyDescent="0.2">
      <c r="A109" s="70"/>
      <c r="B109" s="41" t="s">
        <v>52</v>
      </c>
      <c r="C109" s="50"/>
      <c r="D109" s="30"/>
      <c r="E109" s="42">
        <f>E22</f>
        <v>314506.56</v>
      </c>
      <c r="F109" s="30"/>
      <c r="H109" s="90"/>
    </row>
    <row r="110" spans="1:8" x14ac:dyDescent="0.2">
      <c r="A110" s="70"/>
      <c r="B110" s="41" t="s">
        <v>113</v>
      </c>
      <c r="C110" s="50"/>
      <c r="D110" s="30" t="s">
        <v>3</v>
      </c>
      <c r="E110" s="42">
        <f>E52</f>
        <v>188680.93092800002</v>
      </c>
      <c r="F110" s="30"/>
    </row>
    <row r="111" spans="1:8" x14ac:dyDescent="0.2">
      <c r="A111" s="70"/>
      <c r="B111" s="41" t="s">
        <v>20</v>
      </c>
      <c r="C111" s="50"/>
      <c r="D111" s="30"/>
      <c r="E111" s="42">
        <f>E55</f>
        <v>0</v>
      </c>
      <c r="F111" s="30"/>
    </row>
    <row r="112" spans="1:8" x14ac:dyDescent="0.2">
      <c r="A112" s="70" t="s">
        <v>3</v>
      </c>
      <c r="B112" s="41" t="s">
        <v>21</v>
      </c>
      <c r="C112" s="50"/>
      <c r="D112" s="30"/>
      <c r="E112" s="42">
        <f>E96</f>
        <v>881198.9</v>
      </c>
      <c r="F112" s="30" t="s">
        <v>3</v>
      </c>
    </row>
    <row r="113" spans="1:6" x14ac:dyDescent="0.2">
      <c r="A113" s="70"/>
      <c r="B113" s="41" t="s">
        <v>96</v>
      </c>
      <c r="C113" s="50"/>
      <c r="D113" s="30"/>
      <c r="E113" s="42">
        <f>E93</f>
        <v>2720054.8796760002</v>
      </c>
      <c r="F113" s="30"/>
    </row>
    <row r="114" spans="1:6" x14ac:dyDescent="0.2">
      <c r="A114" s="70"/>
      <c r="B114" s="41" t="s">
        <v>37</v>
      </c>
      <c r="C114" s="50"/>
      <c r="D114" s="30"/>
      <c r="E114" s="42">
        <f>E17</f>
        <v>0</v>
      </c>
      <c r="F114" s="30"/>
    </row>
    <row r="115" spans="1:6" x14ac:dyDescent="0.2">
      <c r="A115" s="70"/>
      <c r="C115" s="50"/>
      <c r="D115" s="30"/>
      <c r="E115" s="42"/>
      <c r="F115" s="30">
        <f>SUM(E106:E115)</f>
        <v>4796572.4910030002</v>
      </c>
    </row>
    <row r="116" spans="1:6" x14ac:dyDescent="0.2">
      <c r="A116" s="70"/>
      <c r="B116" s="41" t="s">
        <v>22</v>
      </c>
      <c r="C116" s="50"/>
      <c r="D116" s="30"/>
      <c r="E116" s="42"/>
      <c r="F116" s="30" t="s">
        <v>3</v>
      </c>
    </row>
    <row r="117" spans="1:6" x14ac:dyDescent="0.2">
      <c r="A117" s="70"/>
      <c r="B117" s="41" t="s">
        <v>23</v>
      </c>
      <c r="C117" s="50"/>
      <c r="D117" s="30"/>
      <c r="E117" s="42">
        <f>F17</f>
        <v>16573810.970000001</v>
      </c>
      <c r="F117" s="30"/>
    </row>
    <row r="118" spans="1:6" x14ac:dyDescent="0.2">
      <c r="A118" s="70"/>
      <c r="B118" s="41" t="s">
        <v>102</v>
      </c>
      <c r="C118" s="50"/>
      <c r="D118" s="30"/>
      <c r="E118" s="42">
        <f>F57</f>
        <v>227087.78576</v>
      </c>
      <c r="F118" s="30"/>
    </row>
    <row r="119" spans="1:6" x14ac:dyDescent="0.2">
      <c r="A119" s="70"/>
      <c r="B119" s="41" t="s">
        <v>58</v>
      </c>
      <c r="C119" s="50"/>
      <c r="D119" s="30"/>
      <c r="E119" s="42">
        <f>F83</f>
        <v>22754.620247999996</v>
      </c>
      <c r="F119" s="30"/>
    </row>
    <row r="120" spans="1:6" x14ac:dyDescent="0.2">
      <c r="A120" s="70"/>
      <c r="B120" s="41" t="s">
        <v>90</v>
      </c>
      <c r="C120" s="50"/>
      <c r="D120" s="30"/>
      <c r="E120" s="42">
        <f>F91</f>
        <v>0</v>
      </c>
      <c r="F120" s="30"/>
    </row>
    <row r="121" spans="1:6" x14ac:dyDescent="0.2">
      <c r="A121" s="70"/>
      <c r="B121" s="41" t="s">
        <v>88</v>
      </c>
      <c r="C121" s="50"/>
      <c r="D121" s="30"/>
      <c r="E121" s="42">
        <f>F87</f>
        <v>139635.70424800002</v>
      </c>
      <c r="F121" s="30"/>
    </row>
    <row r="122" spans="1:6" x14ac:dyDescent="0.2">
      <c r="A122" s="70"/>
      <c r="B122" s="41"/>
      <c r="C122" s="50"/>
      <c r="D122" s="30"/>
      <c r="E122" s="42"/>
      <c r="F122" s="30">
        <f>SUM(E117:E121)</f>
        <v>16963289.080256</v>
      </c>
    </row>
    <row r="123" spans="1:6" x14ac:dyDescent="0.2">
      <c r="A123" s="70"/>
      <c r="B123" s="41" t="s">
        <v>24</v>
      </c>
      <c r="C123" s="50"/>
      <c r="D123" s="30"/>
      <c r="E123" s="42"/>
      <c r="F123" s="30">
        <f>F104+F115-F122</f>
        <v>9832052.3307470009</v>
      </c>
    </row>
    <row r="124" spans="1:6" x14ac:dyDescent="0.2">
      <c r="A124" s="70"/>
      <c r="B124" s="41" t="s">
        <v>3</v>
      </c>
      <c r="C124" s="50"/>
      <c r="D124" s="30"/>
      <c r="E124" s="42"/>
      <c r="F124" s="30"/>
    </row>
    <row r="125" spans="1:6" x14ac:dyDescent="0.2">
      <c r="A125" s="70"/>
      <c r="B125" s="41" t="s">
        <v>25</v>
      </c>
      <c r="C125" s="50"/>
      <c r="D125" s="30"/>
      <c r="E125" s="42"/>
      <c r="F125" s="30">
        <v>0</v>
      </c>
    </row>
    <row r="126" spans="1:6" x14ac:dyDescent="0.2">
      <c r="A126" s="70" t="s">
        <v>3</v>
      </c>
      <c r="B126" s="41" t="s">
        <v>26</v>
      </c>
      <c r="C126" s="50"/>
      <c r="D126" s="30"/>
      <c r="E126" s="42"/>
      <c r="F126" s="30">
        <f>F123+F125</f>
        <v>9832052.3307470009</v>
      </c>
    </row>
    <row r="127" spans="1:6" x14ac:dyDescent="0.2">
      <c r="A127" s="70"/>
      <c r="B127" s="41"/>
      <c r="C127" s="50"/>
      <c r="D127" s="30"/>
      <c r="E127" s="42"/>
      <c r="F127" s="30"/>
    </row>
    <row r="128" spans="1:6" x14ac:dyDescent="0.2">
      <c r="A128" s="70"/>
      <c r="B128" s="41" t="s">
        <v>27</v>
      </c>
      <c r="C128" s="50"/>
      <c r="D128" s="30"/>
      <c r="E128" s="42"/>
      <c r="F128" s="30">
        <f>F126*15%</f>
        <v>1474807.84961205</v>
      </c>
    </row>
    <row r="129" spans="1:256" ht="12.75" customHeight="1" x14ac:dyDescent="0.2">
      <c r="A129" s="70"/>
      <c r="B129" s="41" t="s">
        <v>131</v>
      </c>
      <c r="C129" s="50"/>
      <c r="D129" s="30"/>
      <c r="E129" s="42"/>
      <c r="F129" s="30">
        <v>963205.23</v>
      </c>
    </row>
    <row r="130" spans="1:256" x14ac:dyDescent="0.2">
      <c r="A130" s="70"/>
      <c r="B130" s="41"/>
      <c r="C130" s="50"/>
      <c r="D130" s="30"/>
      <c r="E130" s="42"/>
      <c r="F130" s="30"/>
    </row>
    <row r="131" spans="1:256" x14ac:dyDescent="0.2">
      <c r="A131" s="70"/>
      <c r="B131" s="41" t="s">
        <v>38</v>
      </c>
      <c r="C131" s="50"/>
      <c r="D131" s="30"/>
      <c r="E131" s="42"/>
      <c r="F131" s="30">
        <f>F128+F129</f>
        <v>2438013.0796120502</v>
      </c>
    </row>
    <row r="132" spans="1:256" x14ac:dyDescent="0.2">
      <c r="A132" s="70"/>
      <c r="B132" s="41" t="s">
        <v>44</v>
      </c>
      <c r="C132" s="50"/>
      <c r="D132" s="30"/>
      <c r="E132" s="42"/>
      <c r="F132" s="30">
        <v>2080619.37</v>
      </c>
      <c r="H132" s="90"/>
    </row>
    <row r="133" spans="1:256" x14ac:dyDescent="0.2">
      <c r="A133" s="70"/>
      <c r="B133" s="41" t="s">
        <v>46</v>
      </c>
      <c r="C133" s="50"/>
      <c r="D133" s="30"/>
      <c r="E133" s="42"/>
      <c r="F133" s="30">
        <v>0</v>
      </c>
    </row>
    <row r="134" spans="1:256" x14ac:dyDescent="0.2">
      <c r="A134" s="70"/>
      <c r="B134" s="41" t="s">
        <v>47</v>
      </c>
      <c r="C134" s="50"/>
      <c r="D134" s="30"/>
      <c r="E134" s="42"/>
      <c r="F134" s="30">
        <v>97000</v>
      </c>
    </row>
    <row r="135" spans="1:256" x14ac:dyDescent="0.2">
      <c r="A135" s="70"/>
      <c r="B135" s="41" t="s">
        <v>45</v>
      </c>
      <c r="C135" s="50"/>
      <c r="D135" s="30"/>
      <c r="E135" s="42"/>
      <c r="F135" s="30"/>
    </row>
    <row r="136" spans="1:256" x14ac:dyDescent="0.2">
      <c r="A136" s="70"/>
      <c r="B136" s="41"/>
      <c r="C136" s="50"/>
      <c r="D136" s="30"/>
      <c r="E136" s="42"/>
      <c r="F136" s="30"/>
    </row>
    <row r="137" spans="1:256" x14ac:dyDescent="0.2">
      <c r="A137" s="70"/>
      <c r="B137" s="41" t="s">
        <v>39</v>
      </c>
      <c r="C137" s="50"/>
      <c r="D137" s="30"/>
      <c r="E137" s="42"/>
      <c r="F137" s="30">
        <f>IF((F131-F132-F133-F134-F135)&lt;0,0,F131-F132-F133-F134-F135)</f>
        <v>260393.70961205009</v>
      </c>
    </row>
    <row r="138" spans="1:256" x14ac:dyDescent="0.2">
      <c r="A138" s="70"/>
      <c r="B138" s="41" t="s">
        <v>40</v>
      </c>
      <c r="C138" s="50"/>
      <c r="D138" s="30"/>
      <c r="E138" s="42"/>
      <c r="F138" s="30">
        <v>0</v>
      </c>
    </row>
    <row r="139" spans="1:256" x14ac:dyDescent="0.2">
      <c r="A139" s="70"/>
      <c r="B139" s="41" t="s">
        <v>41</v>
      </c>
      <c r="C139" s="50"/>
      <c r="D139" s="30"/>
      <c r="E139" s="42"/>
      <c r="F139" s="30">
        <f>F131-F132</f>
        <v>357393.70961205009</v>
      </c>
    </row>
    <row r="140" spans="1:256" ht="12.75" x14ac:dyDescent="0.2">
      <c r="A140" s="73"/>
      <c r="B140" s="74" t="s">
        <v>3</v>
      </c>
      <c r="C140" s="75"/>
      <c r="D140" s="76"/>
      <c r="E140" s="93" t="s">
        <v>3</v>
      </c>
      <c r="F140" s="93" t="s">
        <v>3</v>
      </c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  <c r="IU140" s="81"/>
      <c r="IV140" s="81"/>
    </row>
    <row r="141" spans="1:256" ht="12.75" x14ac:dyDescent="0.2">
      <c r="A141" s="44" t="s">
        <v>75</v>
      </c>
      <c r="F141" s="95" t="s">
        <v>130</v>
      </c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81"/>
      <c r="II141" s="81"/>
      <c r="IJ141" s="81"/>
      <c r="IK141" s="81"/>
      <c r="IL141" s="81"/>
      <c r="IM141" s="81"/>
      <c r="IN141" s="81"/>
      <c r="IO141" s="81"/>
      <c r="IP141" s="81"/>
      <c r="IQ141" s="81"/>
      <c r="IR141" s="81"/>
      <c r="IS141" s="81"/>
      <c r="IT141" s="81"/>
      <c r="IU141" s="81"/>
      <c r="IV141" s="81"/>
    </row>
    <row r="142" spans="1:256" ht="12.75" x14ac:dyDescent="0.2">
      <c r="F142" s="95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V142" s="81"/>
      <c r="HW142" s="81"/>
      <c r="HX142" s="81"/>
      <c r="HY142" s="81"/>
      <c r="HZ142" s="81"/>
      <c r="IA142" s="81"/>
      <c r="IB142" s="81"/>
      <c r="IC142" s="81"/>
      <c r="ID142" s="81"/>
      <c r="IE142" s="81"/>
      <c r="IF142" s="81"/>
      <c r="IG142" s="81"/>
      <c r="IH142" s="81"/>
      <c r="II142" s="81"/>
      <c r="IJ142" s="81"/>
      <c r="IK142" s="81"/>
      <c r="IL142" s="81"/>
      <c r="IM142" s="81"/>
      <c r="IN142" s="81"/>
      <c r="IO142" s="81"/>
      <c r="IP142" s="81"/>
      <c r="IQ142" s="81"/>
      <c r="IR142" s="81"/>
      <c r="IS142" s="81"/>
      <c r="IT142" s="81"/>
      <c r="IU142" s="81"/>
      <c r="IV142" s="81"/>
    </row>
    <row r="143" spans="1:256" ht="12.75" x14ac:dyDescent="0.2">
      <c r="F143" s="96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V143" s="81"/>
      <c r="HW143" s="81"/>
      <c r="HX143" s="81"/>
      <c r="HY143" s="81"/>
      <c r="HZ143" s="81"/>
      <c r="IA143" s="81"/>
      <c r="IB143" s="81"/>
      <c r="IC143" s="81"/>
      <c r="ID143" s="81"/>
      <c r="IE143" s="81"/>
      <c r="IF143" s="81"/>
      <c r="IG143" s="81"/>
      <c r="IH143" s="81"/>
      <c r="II143" s="81"/>
      <c r="IJ143" s="81"/>
      <c r="IK143" s="81"/>
      <c r="IL143" s="81"/>
      <c r="IM143" s="81"/>
      <c r="IN143" s="81"/>
      <c r="IO143" s="81"/>
      <c r="IP143" s="81"/>
      <c r="IQ143" s="81"/>
      <c r="IR143" s="81"/>
      <c r="IS143" s="81"/>
      <c r="IT143" s="81"/>
      <c r="IU143" s="81"/>
      <c r="IV143" s="81"/>
    </row>
    <row r="144" spans="1:256" ht="12.75" x14ac:dyDescent="0.2">
      <c r="F144" s="95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  <c r="IU144" s="81"/>
      <c r="IV144" s="81"/>
    </row>
    <row r="145" spans="1:256" ht="12.75" x14ac:dyDescent="0.2">
      <c r="F145" s="95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</row>
    <row r="146" spans="1:256" ht="12.75" x14ac:dyDescent="0.2">
      <c r="A146" s="79" t="s">
        <v>72</v>
      </c>
      <c r="B146" s="79"/>
      <c r="C146" s="79"/>
      <c r="D146" s="79"/>
      <c r="E146" s="80"/>
      <c r="F146" s="81"/>
    </row>
    <row r="147" spans="1:256" ht="12.75" x14ac:dyDescent="0.2">
      <c r="A147" s="79" t="s">
        <v>73</v>
      </c>
      <c r="B147" s="79"/>
      <c r="C147" s="79"/>
      <c r="D147" s="79"/>
      <c r="E147" s="81"/>
      <c r="F147" s="81"/>
    </row>
    <row r="148" spans="1:256" ht="12.75" x14ac:dyDescent="0.2">
      <c r="A148" s="79" t="s">
        <v>74</v>
      </c>
      <c r="B148" s="79"/>
      <c r="C148" s="79"/>
      <c r="D148" s="79"/>
      <c r="E148" s="81"/>
      <c r="F148" s="81"/>
    </row>
  </sheetData>
  <mergeCells count="8">
    <mergeCell ref="A76:F76"/>
    <mergeCell ref="A77:F77"/>
    <mergeCell ref="A1:F1"/>
    <mergeCell ref="A2:F2"/>
    <mergeCell ref="A4:F4"/>
    <mergeCell ref="A5:F5"/>
    <mergeCell ref="A73:F73"/>
    <mergeCell ref="A74:F74"/>
  </mergeCells>
  <pageMargins left="0.51181102362204722" right="0.51181102362204722" top="0.78740157480314965" bottom="0.78740157480314965" header="0.31496062992125984" footer="0.31496062992125984"/>
  <pageSetup paperSize="9" scale="81" fitToHeight="2" orientation="portrait" r:id="rId1"/>
  <rowBreaks count="1" manualBreakCount="1">
    <brk id="72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48"/>
  <sheetViews>
    <sheetView topLeftCell="A115" workbookViewId="0">
      <selection activeCell="A4" sqref="A4:F4"/>
    </sheetView>
  </sheetViews>
  <sheetFormatPr defaultColWidth="11.42578125" defaultRowHeight="12" x14ac:dyDescent="0.2"/>
  <cols>
    <col min="1" max="1" width="7.7109375" style="44" customWidth="1"/>
    <col min="2" max="2" width="47.5703125" style="44" customWidth="1"/>
    <col min="3" max="3" width="12.42578125" style="94" customWidth="1"/>
    <col min="4" max="4" width="14.5703125" style="44" bestFit="1" customWidth="1"/>
    <col min="5" max="6" width="13.5703125" style="44" bestFit="1" customWidth="1"/>
    <col min="7" max="7" width="11.42578125" style="44"/>
    <col min="8" max="8" width="13.5703125" style="44" bestFit="1" customWidth="1"/>
    <col min="9" max="256" width="11.42578125" style="44"/>
    <col min="257" max="257" width="7.7109375" style="44" customWidth="1"/>
    <col min="258" max="258" width="47.5703125" style="44" customWidth="1"/>
    <col min="259" max="259" width="12.42578125" style="44" customWidth="1"/>
    <col min="260" max="260" width="14.5703125" style="44" bestFit="1" customWidth="1"/>
    <col min="261" max="262" width="13.5703125" style="44" bestFit="1" customWidth="1"/>
    <col min="263" max="263" width="11.42578125" style="44"/>
    <col min="264" max="264" width="13.5703125" style="44" bestFit="1" customWidth="1"/>
    <col min="265" max="512" width="11.42578125" style="44"/>
    <col min="513" max="513" width="7.7109375" style="44" customWidth="1"/>
    <col min="514" max="514" width="47.5703125" style="44" customWidth="1"/>
    <col min="515" max="515" width="12.42578125" style="44" customWidth="1"/>
    <col min="516" max="516" width="14.5703125" style="44" bestFit="1" customWidth="1"/>
    <col min="517" max="518" width="13.5703125" style="44" bestFit="1" customWidth="1"/>
    <col min="519" max="519" width="11.42578125" style="44"/>
    <col min="520" max="520" width="13.5703125" style="44" bestFit="1" customWidth="1"/>
    <col min="521" max="768" width="11.42578125" style="44"/>
    <col min="769" max="769" width="7.7109375" style="44" customWidth="1"/>
    <col min="770" max="770" width="47.5703125" style="44" customWidth="1"/>
    <col min="771" max="771" width="12.42578125" style="44" customWidth="1"/>
    <col min="772" max="772" width="14.5703125" style="44" bestFit="1" customWidth="1"/>
    <col min="773" max="774" width="13.5703125" style="44" bestFit="1" customWidth="1"/>
    <col min="775" max="775" width="11.42578125" style="44"/>
    <col min="776" max="776" width="13.5703125" style="44" bestFit="1" customWidth="1"/>
    <col min="777" max="1024" width="11.42578125" style="44"/>
    <col min="1025" max="1025" width="7.7109375" style="44" customWidth="1"/>
    <col min="1026" max="1026" width="47.5703125" style="44" customWidth="1"/>
    <col min="1027" max="1027" width="12.42578125" style="44" customWidth="1"/>
    <col min="1028" max="1028" width="14.5703125" style="44" bestFit="1" customWidth="1"/>
    <col min="1029" max="1030" width="13.5703125" style="44" bestFit="1" customWidth="1"/>
    <col min="1031" max="1031" width="11.42578125" style="44"/>
    <col min="1032" max="1032" width="13.5703125" style="44" bestFit="1" customWidth="1"/>
    <col min="1033" max="1280" width="11.42578125" style="44"/>
    <col min="1281" max="1281" width="7.7109375" style="44" customWidth="1"/>
    <col min="1282" max="1282" width="47.5703125" style="44" customWidth="1"/>
    <col min="1283" max="1283" width="12.42578125" style="44" customWidth="1"/>
    <col min="1284" max="1284" width="14.5703125" style="44" bestFit="1" customWidth="1"/>
    <col min="1285" max="1286" width="13.5703125" style="44" bestFit="1" customWidth="1"/>
    <col min="1287" max="1287" width="11.42578125" style="44"/>
    <col min="1288" max="1288" width="13.5703125" style="44" bestFit="1" customWidth="1"/>
    <col min="1289" max="1536" width="11.42578125" style="44"/>
    <col min="1537" max="1537" width="7.7109375" style="44" customWidth="1"/>
    <col min="1538" max="1538" width="47.5703125" style="44" customWidth="1"/>
    <col min="1539" max="1539" width="12.42578125" style="44" customWidth="1"/>
    <col min="1540" max="1540" width="14.5703125" style="44" bestFit="1" customWidth="1"/>
    <col min="1541" max="1542" width="13.5703125" style="44" bestFit="1" customWidth="1"/>
    <col min="1543" max="1543" width="11.42578125" style="44"/>
    <col min="1544" max="1544" width="13.5703125" style="44" bestFit="1" customWidth="1"/>
    <col min="1545" max="1792" width="11.42578125" style="44"/>
    <col min="1793" max="1793" width="7.7109375" style="44" customWidth="1"/>
    <col min="1794" max="1794" width="47.5703125" style="44" customWidth="1"/>
    <col min="1795" max="1795" width="12.42578125" style="44" customWidth="1"/>
    <col min="1796" max="1796" width="14.5703125" style="44" bestFit="1" customWidth="1"/>
    <col min="1797" max="1798" width="13.5703125" style="44" bestFit="1" customWidth="1"/>
    <col min="1799" max="1799" width="11.42578125" style="44"/>
    <col min="1800" max="1800" width="13.5703125" style="44" bestFit="1" customWidth="1"/>
    <col min="1801" max="2048" width="11.42578125" style="44"/>
    <col min="2049" max="2049" width="7.7109375" style="44" customWidth="1"/>
    <col min="2050" max="2050" width="47.5703125" style="44" customWidth="1"/>
    <col min="2051" max="2051" width="12.42578125" style="44" customWidth="1"/>
    <col min="2052" max="2052" width="14.5703125" style="44" bestFit="1" customWidth="1"/>
    <col min="2053" max="2054" width="13.5703125" style="44" bestFit="1" customWidth="1"/>
    <col min="2055" max="2055" width="11.42578125" style="44"/>
    <col min="2056" max="2056" width="13.5703125" style="44" bestFit="1" customWidth="1"/>
    <col min="2057" max="2304" width="11.42578125" style="44"/>
    <col min="2305" max="2305" width="7.7109375" style="44" customWidth="1"/>
    <col min="2306" max="2306" width="47.5703125" style="44" customWidth="1"/>
    <col min="2307" max="2307" width="12.42578125" style="44" customWidth="1"/>
    <col min="2308" max="2308" width="14.5703125" style="44" bestFit="1" customWidth="1"/>
    <col min="2309" max="2310" width="13.5703125" style="44" bestFit="1" customWidth="1"/>
    <col min="2311" max="2311" width="11.42578125" style="44"/>
    <col min="2312" max="2312" width="13.5703125" style="44" bestFit="1" customWidth="1"/>
    <col min="2313" max="2560" width="11.42578125" style="44"/>
    <col min="2561" max="2561" width="7.7109375" style="44" customWidth="1"/>
    <col min="2562" max="2562" width="47.5703125" style="44" customWidth="1"/>
    <col min="2563" max="2563" width="12.42578125" style="44" customWidth="1"/>
    <col min="2564" max="2564" width="14.5703125" style="44" bestFit="1" customWidth="1"/>
    <col min="2565" max="2566" width="13.5703125" style="44" bestFit="1" customWidth="1"/>
    <col min="2567" max="2567" width="11.42578125" style="44"/>
    <col min="2568" max="2568" width="13.5703125" style="44" bestFit="1" customWidth="1"/>
    <col min="2569" max="2816" width="11.42578125" style="44"/>
    <col min="2817" max="2817" width="7.7109375" style="44" customWidth="1"/>
    <col min="2818" max="2818" width="47.5703125" style="44" customWidth="1"/>
    <col min="2819" max="2819" width="12.42578125" style="44" customWidth="1"/>
    <col min="2820" max="2820" width="14.5703125" style="44" bestFit="1" customWidth="1"/>
    <col min="2821" max="2822" width="13.5703125" style="44" bestFit="1" customWidth="1"/>
    <col min="2823" max="2823" width="11.42578125" style="44"/>
    <col min="2824" max="2824" width="13.5703125" style="44" bestFit="1" customWidth="1"/>
    <col min="2825" max="3072" width="11.42578125" style="44"/>
    <col min="3073" max="3073" width="7.7109375" style="44" customWidth="1"/>
    <col min="3074" max="3074" width="47.5703125" style="44" customWidth="1"/>
    <col min="3075" max="3075" width="12.42578125" style="44" customWidth="1"/>
    <col min="3076" max="3076" width="14.5703125" style="44" bestFit="1" customWidth="1"/>
    <col min="3077" max="3078" width="13.5703125" style="44" bestFit="1" customWidth="1"/>
    <col min="3079" max="3079" width="11.42578125" style="44"/>
    <col min="3080" max="3080" width="13.5703125" style="44" bestFit="1" customWidth="1"/>
    <col min="3081" max="3328" width="11.42578125" style="44"/>
    <col min="3329" max="3329" width="7.7109375" style="44" customWidth="1"/>
    <col min="3330" max="3330" width="47.5703125" style="44" customWidth="1"/>
    <col min="3331" max="3331" width="12.42578125" style="44" customWidth="1"/>
    <col min="3332" max="3332" width="14.5703125" style="44" bestFit="1" customWidth="1"/>
    <col min="3333" max="3334" width="13.5703125" style="44" bestFit="1" customWidth="1"/>
    <col min="3335" max="3335" width="11.42578125" style="44"/>
    <col min="3336" max="3336" width="13.5703125" style="44" bestFit="1" customWidth="1"/>
    <col min="3337" max="3584" width="11.42578125" style="44"/>
    <col min="3585" max="3585" width="7.7109375" style="44" customWidth="1"/>
    <col min="3586" max="3586" width="47.5703125" style="44" customWidth="1"/>
    <col min="3587" max="3587" width="12.42578125" style="44" customWidth="1"/>
    <col min="3588" max="3588" width="14.5703125" style="44" bestFit="1" customWidth="1"/>
    <col min="3589" max="3590" width="13.5703125" style="44" bestFit="1" customWidth="1"/>
    <col min="3591" max="3591" width="11.42578125" style="44"/>
    <col min="3592" max="3592" width="13.5703125" style="44" bestFit="1" customWidth="1"/>
    <col min="3593" max="3840" width="11.42578125" style="44"/>
    <col min="3841" max="3841" width="7.7109375" style="44" customWidth="1"/>
    <col min="3842" max="3842" width="47.5703125" style="44" customWidth="1"/>
    <col min="3843" max="3843" width="12.42578125" style="44" customWidth="1"/>
    <col min="3844" max="3844" width="14.5703125" style="44" bestFit="1" customWidth="1"/>
    <col min="3845" max="3846" width="13.5703125" style="44" bestFit="1" customWidth="1"/>
    <col min="3847" max="3847" width="11.42578125" style="44"/>
    <col min="3848" max="3848" width="13.5703125" style="44" bestFit="1" customWidth="1"/>
    <col min="3849" max="4096" width="11.42578125" style="44"/>
    <col min="4097" max="4097" width="7.7109375" style="44" customWidth="1"/>
    <col min="4098" max="4098" width="47.5703125" style="44" customWidth="1"/>
    <col min="4099" max="4099" width="12.42578125" style="44" customWidth="1"/>
    <col min="4100" max="4100" width="14.5703125" style="44" bestFit="1" customWidth="1"/>
    <col min="4101" max="4102" width="13.5703125" style="44" bestFit="1" customWidth="1"/>
    <col min="4103" max="4103" width="11.42578125" style="44"/>
    <col min="4104" max="4104" width="13.5703125" style="44" bestFit="1" customWidth="1"/>
    <col min="4105" max="4352" width="11.42578125" style="44"/>
    <col min="4353" max="4353" width="7.7109375" style="44" customWidth="1"/>
    <col min="4354" max="4354" width="47.5703125" style="44" customWidth="1"/>
    <col min="4355" max="4355" width="12.42578125" style="44" customWidth="1"/>
    <col min="4356" max="4356" width="14.5703125" style="44" bestFit="1" customWidth="1"/>
    <col min="4357" max="4358" width="13.5703125" style="44" bestFit="1" customWidth="1"/>
    <col min="4359" max="4359" width="11.42578125" style="44"/>
    <col min="4360" max="4360" width="13.5703125" style="44" bestFit="1" customWidth="1"/>
    <col min="4361" max="4608" width="11.42578125" style="44"/>
    <col min="4609" max="4609" width="7.7109375" style="44" customWidth="1"/>
    <col min="4610" max="4610" width="47.5703125" style="44" customWidth="1"/>
    <col min="4611" max="4611" width="12.42578125" style="44" customWidth="1"/>
    <col min="4612" max="4612" width="14.5703125" style="44" bestFit="1" customWidth="1"/>
    <col min="4613" max="4614" width="13.5703125" style="44" bestFit="1" customWidth="1"/>
    <col min="4615" max="4615" width="11.42578125" style="44"/>
    <col min="4616" max="4616" width="13.5703125" style="44" bestFit="1" customWidth="1"/>
    <col min="4617" max="4864" width="11.42578125" style="44"/>
    <col min="4865" max="4865" width="7.7109375" style="44" customWidth="1"/>
    <col min="4866" max="4866" width="47.5703125" style="44" customWidth="1"/>
    <col min="4867" max="4867" width="12.42578125" style="44" customWidth="1"/>
    <col min="4868" max="4868" width="14.5703125" style="44" bestFit="1" customWidth="1"/>
    <col min="4869" max="4870" width="13.5703125" style="44" bestFit="1" customWidth="1"/>
    <col min="4871" max="4871" width="11.42578125" style="44"/>
    <col min="4872" max="4872" width="13.5703125" style="44" bestFit="1" customWidth="1"/>
    <col min="4873" max="5120" width="11.42578125" style="44"/>
    <col min="5121" max="5121" width="7.7109375" style="44" customWidth="1"/>
    <col min="5122" max="5122" width="47.5703125" style="44" customWidth="1"/>
    <col min="5123" max="5123" width="12.42578125" style="44" customWidth="1"/>
    <col min="5124" max="5124" width="14.5703125" style="44" bestFit="1" customWidth="1"/>
    <col min="5125" max="5126" width="13.5703125" style="44" bestFit="1" customWidth="1"/>
    <col min="5127" max="5127" width="11.42578125" style="44"/>
    <col min="5128" max="5128" width="13.5703125" style="44" bestFit="1" customWidth="1"/>
    <col min="5129" max="5376" width="11.42578125" style="44"/>
    <col min="5377" max="5377" width="7.7109375" style="44" customWidth="1"/>
    <col min="5378" max="5378" width="47.5703125" style="44" customWidth="1"/>
    <col min="5379" max="5379" width="12.42578125" style="44" customWidth="1"/>
    <col min="5380" max="5380" width="14.5703125" style="44" bestFit="1" customWidth="1"/>
    <col min="5381" max="5382" width="13.5703125" style="44" bestFit="1" customWidth="1"/>
    <col min="5383" max="5383" width="11.42578125" style="44"/>
    <col min="5384" max="5384" width="13.5703125" style="44" bestFit="1" customWidth="1"/>
    <col min="5385" max="5632" width="11.42578125" style="44"/>
    <col min="5633" max="5633" width="7.7109375" style="44" customWidth="1"/>
    <col min="5634" max="5634" width="47.5703125" style="44" customWidth="1"/>
    <col min="5635" max="5635" width="12.42578125" style="44" customWidth="1"/>
    <col min="5636" max="5636" width="14.5703125" style="44" bestFit="1" customWidth="1"/>
    <col min="5637" max="5638" width="13.5703125" style="44" bestFit="1" customWidth="1"/>
    <col min="5639" max="5639" width="11.42578125" style="44"/>
    <col min="5640" max="5640" width="13.5703125" style="44" bestFit="1" customWidth="1"/>
    <col min="5641" max="5888" width="11.42578125" style="44"/>
    <col min="5889" max="5889" width="7.7109375" style="44" customWidth="1"/>
    <col min="5890" max="5890" width="47.5703125" style="44" customWidth="1"/>
    <col min="5891" max="5891" width="12.42578125" style="44" customWidth="1"/>
    <col min="5892" max="5892" width="14.5703125" style="44" bestFit="1" customWidth="1"/>
    <col min="5893" max="5894" width="13.5703125" style="44" bestFit="1" customWidth="1"/>
    <col min="5895" max="5895" width="11.42578125" style="44"/>
    <col min="5896" max="5896" width="13.5703125" style="44" bestFit="1" customWidth="1"/>
    <col min="5897" max="6144" width="11.42578125" style="44"/>
    <col min="6145" max="6145" width="7.7109375" style="44" customWidth="1"/>
    <col min="6146" max="6146" width="47.5703125" style="44" customWidth="1"/>
    <col min="6147" max="6147" width="12.42578125" style="44" customWidth="1"/>
    <col min="6148" max="6148" width="14.5703125" style="44" bestFit="1" customWidth="1"/>
    <col min="6149" max="6150" width="13.5703125" style="44" bestFit="1" customWidth="1"/>
    <col min="6151" max="6151" width="11.42578125" style="44"/>
    <col min="6152" max="6152" width="13.5703125" style="44" bestFit="1" customWidth="1"/>
    <col min="6153" max="6400" width="11.42578125" style="44"/>
    <col min="6401" max="6401" width="7.7109375" style="44" customWidth="1"/>
    <col min="6402" max="6402" width="47.5703125" style="44" customWidth="1"/>
    <col min="6403" max="6403" width="12.42578125" style="44" customWidth="1"/>
    <col min="6404" max="6404" width="14.5703125" style="44" bestFit="1" customWidth="1"/>
    <col min="6405" max="6406" width="13.5703125" style="44" bestFit="1" customWidth="1"/>
    <col min="6407" max="6407" width="11.42578125" style="44"/>
    <col min="6408" max="6408" width="13.5703125" style="44" bestFit="1" customWidth="1"/>
    <col min="6409" max="6656" width="11.42578125" style="44"/>
    <col min="6657" max="6657" width="7.7109375" style="44" customWidth="1"/>
    <col min="6658" max="6658" width="47.5703125" style="44" customWidth="1"/>
    <col min="6659" max="6659" width="12.42578125" style="44" customWidth="1"/>
    <col min="6660" max="6660" width="14.5703125" style="44" bestFit="1" customWidth="1"/>
    <col min="6661" max="6662" width="13.5703125" style="44" bestFit="1" customWidth="1"/>
    <col min="6663" max="6663" width="11.42578125" style="44"/>
    <col min="6664" max="6664" width="13.5703125" style="44" bestFit="1" customWidth="1"/>
    <col min="6665" max="6912" width="11.42578125" style="44"/>
    <col min="6913" max="6913" width="7.7109375" style="44" customWidth="1"/>
    <col min="6914" max="6914" width="47.5703125" style="44" customWidth="1"/>
    <col min="6915" max="6915" width="12.42578125" style="44" customWidth="1"/>
    <col min="6916" max="6916" width="14.5703125" style="44" bestFit="1" customWidth="1"/>
    <col min="6917" max="6918" width="13.5703125" style="44" bestFit="1" customWidth="1"/>
    <col min="6919" max="6919" width="11.42578125" style="44"/>
    <col min="6920" max="6920" width="13.5703125" style="44" bestFit="1" customWidth="1"/>
    <col min="6921" max="7168" width="11.42578125" style="44"/>
    <col min="7169" max="7169" width="7.7109375" style="44" customWidth="1"/>
    <col min="7170" max="7170" width="47.5703125" style="44" customWidth="1"/>
    <col min="7171" max="7171" width="12.42578125" style="44" customWidth="1"/>
    <col min="7172" max="7172" width="14.5703125" style="44" bestFit="1" customWidth="1"/>
    <col min="7173" max="7174" width="13.5703125" style="44" bestFit="1" customWidth="1"/>
    <col min="7175" max="7175" width="11.42578125" style="44"/>
    <col min="7176" max="7176" width="13.5703125" style="44" bestFit="1" customWidth="1"/>
    <col min="7177" max="7424" width="11.42578125" style="44"/>
    <col min="7425" max="7425" width="7.7109375" style="44" customWidth="1"/>
    <col min="7426" max="7426" width="47.5703125" style="44" customWidth="1"/>
    <col min="7427" max="7427" width="12.42578125" style="44" customWidth="1"/>
    <col min="7428" max="7428" width="14.5703125" style="44" bestFit="1" customWidth="1"/>
    <col min="7429" max="7430" width="13.5703125" style="44" bestFit="1" customWidth="1"/>
    <col min="7431" max="7431" width="11.42578125" style="44"/>
    <col min="7432" max="7432" width="13.5703125" style="44" bestFit="1" customWidth="1"/>
    <col min="7433" max="7680" width="11.42578125" style="44"/>
    <col min="7681" max="7681" width="7.7109375" style="44" customWidth="1"/>
    <col min="7682" max="7682" width="47.5703125" style="44" customWidth="1"/>
    <col min="7683" max="7683" width="12.42578125" style="44" customWidth="1"/>
    <col min="7684" max="7684" width="14.5703125" style="44" bestFit="1" customWidth="1"/>
    <col min="7685" max="7686" width="13.5703125" style="44" bestFit="1" customWidth="1"/>
    <col min="7687" max="7687" width="11.42578125" style="44"/>
    <col min="7688" max="7688" width="13.5703125" style="44" bestFit="1" customWidth="1"/>
    <col min="7689" max="7936" width="11.42578125" style="44"/>
    <col min="7937" max="7937" width="7.7109375" style="44" customWidth="1"/>
    <col min="7938" max="7938" width="47.5703125" style="44" customWidth="1"/>
    <col min="7939" max="7939" width="12.42578125" style="44" customWidth="1"/>
    <col min="7940" max="7940" width="14.5703125" style="44" bestFit="1" customWidth="1"/>
    <col min="7941" max="7942" width="13.5703125" style="44" bestFit="1" customWidth="1"/>
    <col min="7943" max="7943" width="11.42578125" style="44"/>
    <col min="7944" max="7944" width="13.5703125" style="44" bestFit="1" customWidth="1"/>
    <col min="7945" max="8192" width="11.42578125" style="44"/>
    <col min="8193" max="8193" width="7.7109375" style="44" customWidth="1"/>
    <col min="8194" max="8194" width="47.5703125" style="44" customWidth="1"/>
    <col min="8195" max="8195" width="12.42578125" style="44" customWidth="1"/>
    <col min="8196" max="8196" width="14.5703125" style="44" bestFit="1" customWidth="1"/>
    <col min="8197" max="8198" width="13.5703125" style="44" bestFit="1" customWidth="1"/>
    <col min="8199" max="8199" width="11.42578125" style="44"/>
    <col min="8200" max="8200" width="13.5703125" style="44" bestFit="1" customWidth="1"/>
    <col min="8201" max="8448" width="11.42578125" style="44"/>
    <col min="8449" max="8449" width="7.7109375" style="44" customWidth="1"/>
    <col min="8450" max="8450" width="47.5703125" style="44" customWidth="1"/>
    <col min="8451" max="8451" width="12.42578125" style="44" customWidth="1"/>
    <col min="8452" max="8452" width="14.5703125" style="44" bestFit="1" customWidth="1"/>
    <col min="8453" max="8454" width="13.5703125" style="44" bestFit="1" customWidth="1"/>
    <col min="8455" max="8455" width="11.42578125" style="44"/>
    <col min="8456" max="8456" width="13.5703125" style="44" bestFit="1" customWidth="1"/>
    <col min="8457" max="8704" width="11.42578125" style="44"/>
    <col min="8705" max="8705" width="7.7109375" style="44" customWidth="1"/>
    <col min="8706" max="8706" width="47.5703125" style="44" customWidth="1"/>
    <col min="8707" max="8707" width="12.42578125" style="44" customWidth="1"/>
    <col min="8708" max="8708" width="14.5703125" style="44" bestFit="1" customWidth="1"/>
    <col min="8709" max="8710" width="13.5703125" style="44" bestFit="1" customWidth="1"/>
    <col min="8711" max="8711" width="11.42578125" style="44"/>
    <col min="8712" max="8712" width="13.5703125" style="44" bestFit="1" customWidth="1"/>
    <col min="8713" max="8960" width="11.42578125" style="44"/>
    <col min="8961" max="8961" width="7.7109375" style="44" customWidth="1"/>
    <col min="8962" max="8962" width="47.5703125" style="44" customWidth="1"/>
    <col min="8963" max="8963" width="12.42578125" style="44" customWidth="1"/>
    <col min="8964" max="8964" width="14.5703125" style="44" bestFit="1" customWidth="1"/>
    <col min="8965" max="8966" width="13.5703125" style="44" bestFit="1" customWidth="1"/>
    <col min="8967" max="8967" width="11.42578125" style="44"/>
    <col min="8968" max="8968" width="13.5703125" style="44" bestFit="1" customWidth="1"/>
    <col min="8969" max="9216" width="11.42578125" style="44"/>
    <col min="9217" max="9217" width="7.7109375" style="44" customWidth="1"/>
    <col min="9218" max="9218" width="47.5703125" style="44" customWidth="1"/>
    <col min="9219" max="9219" width="12.42578125" style="44" customWidth="1"/>
    <col min="9220" max="9220" width="14.5703125" style="44" bestFit="1" customWidth="1"/>
    <col min="9221" max="9222" width="13.5703125" style="44" bestFit="1" customWidth="1"/>
    <col min="9223" max="9223" width="11.42578125" style="44"/>
    <col min="9224" max="9224" width="13.5703125" style="44" bestFit="1" customWidth="1"/>
    <col min="9225" max="9472" width="11.42578125" style="44"/>
    <col min="9473" max="9473" width="7.7109375" style="44" customWidth="1"/>
    <col min="9474" max="9474" width="47.5703125" style="44" customWidth="1"/>
    <col min="9475" max="9475" width="12.42578125" style="44" customWidth="1"/>
    <col min="9476" max="9476" width="14.5703125" style="44" bestFit="1" customWidth="1"/>
    <col min="9477" max="9478" width="13.5703125" style="44" bestFit="1" customWidth="1"/>
    <col min="9479" max="9479" width="11.42578125" style="44"/>
    <col min="9480" max="9480" width="13.5703125" style="44" bestFit="1" customWidth="1"/>
    <col min="9481" max="9728" width="11.42578125" style="44"/>
    <col min="9729" max="9729" width="7.7109375" style="44" customWidth="1"/>
    <col min="9730" max="9730" width="47.5703125" style="44" customWidth="1"/>
    <col min="9731" max="9731" width="12.42578125" style="44" customWidth="1"/>
    <col min="9732" max="9732" width="14.5703125" style="44" bestFit="1" customWidth="1"/>
    <col min="9733" max="9734" width="13.5703125" style="44" bestFit="1" customWidth="1"/>
    <col min="9735" max="9735" width="11.42578125" style="44"/>
    <col min="9736" max="9736" width="13.5703125" style="44" bestFit="1" customWidth="1"/>
    <col min="9737" max="9984" width="11.42578125" style="44"/>
    <col min="9985" max="9985" width="7.7109375" style="44" customWidth="1"/>
    <col min="9986" max="9986" width="47.5703125" style="44" customWidth="1"/>
    <col min="9987" max="9987" width="12.42578125" style="44" customWidth="1"/>
    <col min="9988" max="9988" width="14.5703125" style="44" bestFit="1" customWidth="1"/>
    <col min="9989" max="9990" width="13.5703125" style="44" bestFit="1" customWidth="1"/>
    <col min="9991" max="9991" width="11.42578125" style="44"/>
    <col min="9992" max="9992" width="13.5703125" style="44" bestFit="1" customWidth="1"/>
    <col min="9993" max="10240" width="11.42578125" style="44"/>
    <col min="10241" max="10241" width="7.7109375" style="44" customWidth="1"/>
    <col min="10242" max="10242" width="47.5703125" style="44" customWidth="1"/>
    <col min="10243" max="10243" width="12.42578125" style="44" customWidth="1"/>
    <col min="10244" max="10244" width="14.5703125" style="44" bestFit="1" customWidth="1"/>
    <col min="10245" max="10246" width="13.5703125" style="44" bestFit="1" customWidth="1"/>
    <col min="10247" max="10247" width="11.42578125" style="44"/>
    <col min="10248" max="10248" width="13.5703125" style="44" bestFit="1" customWidth="1"/>
    <col min="10249" max="10496" width="11.42578125" style="44"/>
    <col min="10497" max="10497" width="7.7109375" style="44" customWidth="1"/>
    <col min="10498" max="10498" width="47.5703125" style="44" customWidth="1"/>
    <col min="10499" max="10499" width="12.42578125" style="44" customWidth="1"/>
    <col min="10500" max="10500" width="14.5703125" style="44" bestFit="1" customWidth="1"/>
    <col min="10501" max="10502" width="13.5703125" style="44" bestFit="1" customWidth="1"/>
    <col min="10503" max="10503" width="11.42578125" style="44"/>
    <col min="10504" max="10504" width="13.5703125" style="44" bestFit="1" customWidth="1"/>
    <col min="10505" max="10752" width="11.42578125" style="44"/>
    <col min="10753" max="10753" width="7.7109375" style="44" customWidth="1"/>
    <col min="10754" max="10754" width="47.5703125" style="44" customWidth="1"/>
    <col min="10755" max="10755" width="12.42578125" style="44" customWidth="1"/>
    <col min="10756" max="10756" width="14.5703125" style="44" bestFit="1" customWidth="1"/>
    <col min="10757" max="10758" width="13.5703125" style="44" bestFit="1" customWidth="1"/>
    <col min="10759" max="10759" width="11.42578125" style="44"/>
    <col min="10760" max="10760" width="13.5703125" style="44" bestFit="1" customWidth="1"/>
    <col min="10761" max="11008" width="11.42578125" style="44"/>
    <col min="11009" max="11009" width="7.7109375" style="44" customWidth="1"/>
    <col min="11010" max="11010" width="47.5703125" style="44" customWidth="1"/>
    <col min="11011" max="11011" width="12.42578125" style="44" customWidth="1"/>
    <col min="11012" max="11012" width="14.5703125" style="44" bestFit="1" customWidth="1"/>
    <col min="11013" max="11014" width="13.5703125" style="44" bestFit="1" customWidth="1"/>
    <col min="11015" max="11015" width="11.42578125" style="44"/>
    <col min="11016" max="11016" width="13.5703125" style="44" bestFit="1" customWidth="1"/>
    <col min="11017" max="11264" width="11.42578125" style="44"/>
    <col min="11265" max="11265" width="7.7109375" style="44" customWidth="1"/>
    <col min="11266" max="11266" width="47.5703125" style="44" customWidth="1"/>
    <col min="11267" max="11267" width="12.42578125" style="44" customWidth="1"/>
    <col min="11268" max="11268" width="14.5703125" style="44" bestFit="1" customWidth="1"/>
    <col min="11269" max="11270" width="13.5703125" style="44" bestFit="1" customWidth="1"/>
    <col min="11271" max="11271" width="11.42578125" style="44"/>
    <col min="11272" max="11272" width="13.5703125" style="44" bestFit="1" customWidth="1"/>
    <col min="11273" max="11520" width="11.42578125" style="44"/>
    <col min="11521" max="11521" width="7.7109375" style="44" customWidth="1"/>
    <col min="11522" max="11522" width="47.5703125" style="44" customWidth="1"/>
    <col min="11523" max="11523" width="12.42578125" style="44" customWidth="1"/>
    <col min="11524" max="11524" width="14.5703125" style="44" bestFit="1" customWidth="1"/>
    <col min="11525" max="11526" width="13.5703125" style="44" bestFit="1" customWidth="1"/>
    <col min="11527" max="11527" width="11.42578125" style="44"/>
    <col min="11528" max="11528" width="13.5703125" style="44" bestFit="1" customWidth="1"/>
    <col min="11529" max="11776" width="11.42578125" style="44"/>
    <col min="11777" max="11777" width="7.7109375" style="44" customWidth="1"/>
    <col min="11778" max="11778" width="47.5703125" style="44" customWidth="1"/>
    <col min="11779" max="11779" width="12.42578125" style="44" customWidth="1"/>
    <col min="11780" max="11780" width="14.5703125" style="44" bestFit="1" customWidth="1"/>
    <col min="11781" max="11782" width="13.5703125" style="44" bestFit="1" customWidth="1"/>
    <col min="11783" max="11783" width="11.42578125" style="44"/>
    <col min="11784" max="11784" width="13.5703125" style="44" bestFit="1" customWidth="1"/>
    <col min="11785" max="12032" width="11.42578125" style="44"/>
    <col min="12033" max="12033" width="7.7109375" style="44" customWidth="1"/>
    <col min="12034" max="12034" width="47.5703125" style="44" customWidth="1"/>
    <col min="12035" max="12035" width="12.42578125" style="44" customWidth="1"/>
    <col min="12036" max="12036" width="14.5703125" style="44" bestFit="1" customWidth="1"/>
    <col min="12037" max="12038" width="13.5703125" style="44" bestFit="1" customWidth="1"/>
    <col min="12039" max="12039" width="11.42578125" style="44"/>
    <col min="12040" max="12040" width="13.5703125" style="44" bestFit="1" customWidth="1"/>
    <col min="12041" max="12288" width="11.42578125" style="44"/>
    <col min="12289" max="12289" width="7.7109375" style="44" customWidth="1"/>
    <col min="12290" max="12290" width="47.5703125" style="44" customWidth="1"/>
    <col min="12291" max="12291" width="12.42578125" style="44" customWidth="1"/>
    <col min="12292" max="12292" width="14.5703125" style="44" bestFit="1" customWidth="1"/>
    <col min="12293" max="12294" width="13.5703125" style="44" bestFit="1" customWidth="1"/>
    <col min="12295" max="12295" width="11.42578125" style="44"/>
    <col min="12296" max="12296" width="13.5703125" style="44" bestFit="1" customWidth="1"/>
    <col min="12297" max="12544" width="11.42578125" style="44"/>
    <col min="12545" max="12545" width="7.7109375" style="44" customWidth="1"/>
    <col min="12546" max="12546" width="47.5703125" style="44" customWidth="1"/>
    <col min="12547" max="12547" width="12.42578125" style="44" customWidth="1"/>
    <col min="12548" max="12548" width="14.5703125" style="44" bestFit="1" customWidth="1"/>
    <col min="12549" max="12550" width="13.5703125" style="44" bestFit="1" customWidth="1"/>
    <col min="12551" max="12551" width="11.42578125" style="44"/>
    <col min="12552" max="12552" width="13.5703125" style="44" bestFit="1" customWidth="1"/>
    <col min="12553" max="12800" width="11.42578125" style="44"/>
    <col min="12801" max="12801" width="7.7109375" style="44" customWidth="1"/>
    <col min="12802" max="12802" width="47.5703125" style="44" customWidth="1"/>
    <col min="12803" max="12803" width="12.42578125" style="44" customWidth="1"/>
    <col min="12804" max="12804" width="14.5703125" style="44" bestFit="1" customWidth="1"/>
    <col min="12805" max="12806" width="13.5703125" style="44" bestFit="1" customWidth="1"/>
    <col min="12807" max="12807" width="11.42578125" style="44"/>
    <col min="12808" max="12808" width="13.5703125" style="44" bestFit="1" customWidth="1"/>
    <col min="12809" max="13056" width="11.42578125" style="44"/>
    <col min="13057" max="13057" width="7.7109375" style="44" customWidth="1"/>
    <col min="13058" max="13058" width="47.5703125" style="44" customWidth="1"/>
    <col min="13059" max="13059" width="12.42578125" style="44" customWidth="1"/>
    <col min="13060" max="13060" width="14.5703125" style="44" bestFit="1" customWidth="1"/>
    <col min="13061" max="13062" width="13.5703125" style="44" bestFit="1" customWidth="1"/>
    <col min="13063" max="13063" width="11.42578125" style="44"/>
    <col min="13064" max="13064" width="13.5703125" style="44" bestFit="1" customWidth="1"/>
    <col min="13065" max="13312" width="11.42578125" style="44"/>
    <col min="13313" max="13313" width="7.7109375" style="44" customWidth="1"/>
    <col min="13314" max="13314" width="47.5703125" style="44" customWidth="1"/>
    <col min="13315" max="13315" width="12.42578125" style="44" customWidth="1"/>
    <col min="13316" max="13316" width="14.5703125" style="44" bestFit="1" customWidth="1"/>
    <col min="13317" max="13318" width="13.5703125" style="44" bestFit="1" customWidth="1"/>
    <col min="13319" max="13319" width="11.42578125" style="44"/>
    <col min="13320" max="13320" width="13.5703125" style="44" bestFit="1" customWidth="1"/>
    <col min="13321" max="13568" width="11.42578125" style="44"/>
    <col min="13569" max="13569" width="7.7109375" style="44" customWidth="1"/>
    <col min="13570" max="13570" width="47.5703125" style="44" customWidth="1"/>
    <col min="13571" max="13571" width="12.42578125" style="44" customWidth="1"/>
    <col min="13572" max="13572" width="14.5703125" style="44" bestFit="1" customWidth="1"/>
    <col min="13573" max="13574" width="13.5703125" style="44" bestFit="1" customWidth="1"/>
    <col min="13575" max="13575" width="11.42578125" style="44"/>
    <col min="13576" max="13576" width="13.5703125" style="44" bestFit="1" customWidth="1"/>
    <col min="13577" max="13824" width="11.42578125" style="44"/>
    <col min="13825" max="13825" width="7.7109375" style="44" customWidth="1"/>
    <col min="13826" max="13826" width="47.5703125" style="44" customWidth="1"/>
    <col min="13827" max="13827" width="12.42578125" style="44" customWidth="1"/>
    <col min="13828" max="13828" width="14.5703125" style="44" bestFit="1" customWidth="1"/>
    <col min="13829" max="13830" width="13.5703125" style="44" bestFit="1" customWidth="1"/>
    <col min="13831" max="13831" width="11.42578125" style="44"/>
    <col min="13832" max="13832" width="13.5703125" style="44" bestFit="1" customWidth="1"/>
    <col min="13833" max="14080" width="11.42578125" style="44"/>
    <col min="14081" max="14081" width="7.7109375" style="44" customWidth="1"/>
    <col min="14082" max="14082" width="47.5703125" style="44" customWidth="1"/>
    <col min="14083" max="14083" width="12.42578125" style="44" customWidth="1"/>
    <col min="14084" max="14084" width="14.5703125" style="44" bestFit="1" customWidth="1"/>
    <col min="14085" max="14086" width="13.5703125" style="44" bestFit="1" customWidth="1"/>
    <col min="14087" max="14087" width="11.42578125" style="44"/>
    <col min="14088" max="14088" width="13.5703125" style="44" bestFit="1" customWidth="1"/>
    <col min="14089" max="14336" width="11.42578125" style="44"/>
    <col min="14337" max="14337" width="7.7109375" style="44" customWidth="1"/>
    <col min="14338" max="14338" width="47.5703125" style="44" customWidth="1"/>
    <col min="14339" max="14339" width="12.42578125" style="44" customWidth="1"/>
    <col min="14340" max="14340" width="14.5703125" style="44" bestFit="1" customWidth="1"/>
    <col min="14341" max="14342" width="13.5703125" style="44" bestFit="1" customWidth="1"/>
    <col min="14343" max="14343" width="11.42578125" style="44"/>
    <col min="14344" max="14344" width="13.5703125" style="44" bestFit="1" customWidth="1"/>
    <col min="14345" max="14592" width="11.42578125" style="44"/>
    <col min="14593" max="14593" width="7.7109375" style="44" customWidth="1"/>
    <col min="14594" max="14594" width="47.5703125" style="44" customWidth="1"/>
    <col min="14595" max="14595" width="12.42578125" style="44" customWidth="1"/>
    <col min="14596" max="14596" width="14.5703125" style="44" bestFit="1" customWidth="1"/>
    <col min="14597" max="14598" width="13.5703125" style="44" bestFit="1" customWidth="1"/>
    <col min="14599" max="14599" width="11.42578125" style="44"/>
    <col min="14600" max="14600" width="13.5703125" style="44" bestFit="1" customWidth="1"/>
    <col min="14601" max="14848" width="11.42578125" style="44"/>
    <col min="14849" max="14849" width="7.7109375" style="44" customWidth="1"/>
    <col min="14850" max="14850" width="47.5703125" style="44" customWidth="1"/>
    <col min="14851" max="14851" width="12.42578125" style="44" customWidth="1"/>
    <col min="14852" max="14852" width="14.5703125" style="44" bestFit="1" customWidth="1"/>
    <col min="14853" max="14854" width="13.5703125" style="44" bestFit="1" customWidth="1"/>
    <col min="14855" max="14855" width="11.42578125" style="44"/>
    <col min="14856" max="14856" width="13.5703125" style="44" bestFit="1" customWidth="1"/>
    <col min="14857" max="15104" width="11.42578125" style="44"/>
    <col min="15105" max="15105" width="7.7109375" style="44" customWidth="1"/>
    <col min="15106" max="15106" width="47.5703125" style="44" customWidth="1"/>
    <col min="15107" max="15107" width="12.42578125" style="44" customWidth="1"/>
    <col min="15108" max="15108" width="14.5703125" style="44" bestFit="1" customWidth="1"/>
    <col min="15109" max="15110" width="13.5703125" style="44" bestFit="1" customWidth="1"/>
    <col min="15111" max="15111" width="11.42578125" style="44"/>
    <col min="15112" max="15112" width="13.5703125" style="44" bestFit="1" customWidth="1"/>
    <col min="15113" max="15360" width="11.42578125" style="44"/>
    <col min="15361" max="15361" width="7.7109375" style="44" customWidth="1"/>
    <col min="15362" max="15362" width="47.5703125" style="44" customWidth="1"/>
    <col min="15363" max="15363" width="12.42578125" style="44" customWidth="1"/>
    <col min="15364" max="15364" width="14.5703125" style="44" bestFit="1" customWidth="1"/>
    <col min="15365" max="15366" width="13.5703125" style="44" bestFit="1" customWidth="1"/>
    <col min="15367" max="15367" width="11.42578125" style="44"/>
    <col min="15368" max="15368" width="13.5703125" style="44" bestFit="1" customWidth="1"/>
    <col min="15369" max="15616" width="11.42578125" style="44"/>
    <col min="15617" max="15617" width="7.7109375" style="44" customWidth="1"/>
    <col min="15618" max="15618" width="47.5703125" style="44" customWidth="1"/>
    <col min="15619" max="15619" width="12.42578125" style="44" customWidth="1"/>
    <col min="15620" max="15620" width="14.5703125" style="44" bestFit="1" customWidth="1"/>
    <col min="15621" max="15622" width="13.5703125" style="44" bestFit="1" customWidth="1"/>
    <col min="15623" max="15623" width="11.42578125" style="44"/>
    <col min="15624" max="15624" width="13.5703125" style="44" bestFit="1" customWidth="1"/>
    <col min="15625" max="15872" width="11.42578125" style="44"/>
    <col min="15873" max="15873" width="7.7109375" style="44" customWidth="1"/>
    <col min="15874" max="15874" width="47.5703125" style="44" customWidth="1"/>
    <col min="15875" max="15875" width="12.42578125" style="44" customWidth="1"/>
    <col min="15876" max="15876" width="14.5703125" style="44" bestFit="1" customWidth="1"/>
    <col min="15877" max="15878" width="13.5703125" style="44" bestFit="1" customWidth="1"/>
    <col min="15879" max="15879" width="11.42578125" style="44"/>
    <col min="15880" max="15880" width="13.5703125" style="44" bestFit="1" customWidth="1"/>
    <col min="15881" max="16128" width="11.42578125" style="44"/>
    <col min="16129" max="16129" width="7.7109375" style="44" customWidth="1"/>
    <col min="16130" max="16130" width="47.5703125" style="44" customWidth="1"/>
    <col min="16131" max="16131" width="12.42578125" style="44" customWidth="1"/>
    <col min="16132" max="16132" width="14.5703125" style="44" bestFit="1" customWidth="1"/>
    <col min="16133" max="16134" width="13.5703125" style="44" bestFit="1" customWidth="1"/>
    <col min="16135" max="16135" width="11.42578125" style="44"/>
    <col min="16136" max="16136" width="13.5703125" style="44" bestFit="1" customWidth="1"/>
    <col min="16137" max="16384" width="11.42578125" style="44"/>
  </cols>
  <sheetData>
    <row r="1" spans="1:256" ht="18" x14ac:dyDescent="0.2">
      <c r="A1" s="177" t="s">
        <v>49</v>
      </c>
      <c r="B1" s="178"/>
      <c r="C1" s="178"/>
      <c r="D1" s="178"/>
      <c r="E1" s="178"/>
      <c r="F1" s="179"/>
    </row>
    <row r="2" spans="1:256" x14ac:dyDescent="0.2">
      <c r="A2" s="180" t="s">
        <v>33</v>
      </c>
      <c r="B2" s="181"/>
      <c r="C2" s="181"/>
      <c r="D2" s="181"/>
      <c r="E2" s="181"/>
      <c r="F2" s="182"/>
    </row>
    <row r="3" spans="1:256" ht="12.75" x14ac:dyDescent="0.2">
      <c r="A3" s="61"/>
      <c r="B3" s="62"/>
      <c r="C3" s="62"/>
      <c r="D3" s="62"/>
      <c r="E3" s="62"/>
      <c r="F3" s="63"/>
    </row>
    <row r="4" spans="1:256" ht="15" x14ac:dyDescent="0.25">
      <c r="A4" s="171" t="s">
        <v>97</v>
      </c>
      <c r="B4" s="172"/>
      <c r="C4" s="172"/>
      <c r="D4" s="172"/>
      <c r="E4" s="172"/>
      <c r="F4" s="173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5" x14ac:dyDescent="0.25">
      <c r="A5" s="174" t="s">
        <v>0</v>
      </c>
      <c r="B5" s="175"/>
      <c r="C5" s="175"/>
      <c r="D5" s="175"/>
      <c r="E5" s="175"/>
      <c r="F5" s="17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x14ac:dyDescent="0.2">
      <c r="A6" s="64"/>
      <c r="B6" s="41"/>
      <c r="C6" s="65"/>
      <c r="D6" s="41"/>
      <c r="E6" s="41"/>
      <c r="F6" s="66"/>
    </row>
    <row r="7" spans="1:256" ht="12.75" x14ac:dyDescent="0.2">
      <c r="A7" s="67" t="s">
        <v>1</v>
      </c>
      <c r="B7" s="67" t="s">
        <v>2</v>
      </c>
      <c r="C7" s="68" t="s">
        <v>60</v>
      </c>
      <c r="D7" s="69" t="s">
        <v>3</v>
      </c>
      <c r="E7" s="67" t="s">
        <v>4</v>
      </c>
      <c r="F7" s="69" t="s">
        <v>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x14ac:dyDescent="0.2">
      <c r="A8" s="70"/>
      <c r="C8" s="50"/>
      <c r="D8" s="51"/>
      <c r="E8" s="30"/>
      <c r="F8" s="53"/>
    </row>
    <row r="9" spans="1:256" x14ac:dyDescent="0.2">
      <c r="A9" s="70" t="s">
        <v>132</v>
      </c>
      <c r="B9" s="44" t="s">
        <v>6</v>
      </c>
      <c r="C9" s="50"/>
      <c r="D9" s="51" t="s">
        <v>3</v>
      </c>
      <c r="E9" s="30"/>
      <c r="F9" s="53" t="s">
        <v>3</v>
      </c>
      <c r="H9" s="71"/>
    </row>
    <row r="10" spans="1:256" x14ac:dyDescent="0.2">
      <c r="A10" s="70" t="s">
        <v>3</v>
      </c>
      <c r="B10" s="44" t="s">
        <v>61</v>
      </c>
      <c r="C10" s="50">
        <v>1</v>
      </c>
      <c r="D10" s="51">
        <f>1014342219.7-29050527.05</f>
        <v>985291692.6500001</v>
      </c>
      <c r="E10" s="30"/>
      <c r="F10" s="53"/>
    </row>
    <row r="11" spans="1:256" x14ac:dyDescent="0.2">
      <c r="A11" s="70" t="s">
        <v>3</v>
      </c>
      <c r="B11" s="44" t="s">
        <v>62</v>
      </c>
      <c r="C11" s="52">
        <f>D11/D10</f>
        <v>0.8299385752057471</v>
      </c>
      <c r="D11" s="51">
        <f>841928081.54-24196497.98</f>
        <v>817731583.55999994</v>
      </c>
      <c r="E11" s="30"/>
      <c r="F11" s="53"/>
    </row>
    <row r="12" spans="1:256" x14ac:dyDescent="0.2">
      <c r="A12" s="70"/>
      <c r="B12" s="44" t="s">
        <v>63</v>
      </c>
      <c r="C12" s="52">
        <f>C10-C11</f>
        <v>0.1700614247942529</v>
      </c>
      <c r="D12" s="51">
        <f>D10-D11</f>
        <v>167560109.09000015</v>
      </c>
      <c r="E12" s="30" t="s">
        <v>3</v>
      </c>
      <c r="F12" s="53"/>
    </row>
    <row r="13" spans="1:256" x14ac:dyDescent="0.2">
      <c r="A13" s="70" t="s">
        <v>3</v>
      </c>
      <c r="C13" s="50"/>
      <c r="D13" s="51"/>
      <c r="E13" s="30"/>
      <c r="F13" s="53" t="s">
        <v>3</v>
      </c>
    </row>
    <row r="14" spans="1:256" x14ac:dyDescent="0.2">
      <c r="A14" s="70" t="str">
        <f>A9</f>
        <v>30.11.14</v>
      </c>
      <c r="B14" s="44" t="s">
        <v>7</v>
      </c>
      <c r="C14" s="50"/>
      <c r="D14" s="51"/>
      <c r="E14" s="30"/>
      <c r="F14" s="53"/>
    </row>
    <row r="15" spans="1:256" x14ac:dyDescent="0.2">
      <c r="A15" s="70"/>
      <c r="B15" s="44" t="s">
        <v>8</v>
      </c>
      <c r="C15" s="50"/>
      <c r="D15" s="51"/>
      <c r="E15" s="30"/>
      <c r="F15" s="53"/>
    </row>
    <row r="16" spans="1:256" x14ac:dyDescent="0.2">
      <c r="A16" s="70"/>
      <c r="B16" s="44" t="s">
        <v>9</v>
      </c>
      <c r="C16" s="50"/>
      <c r="D16" s="51"/>
      <c r="E16" s="30"/>
      <c r="F16" s="53"/>
    </row>
    <row r="17" spans="1:8" x14ac:dyDescent="0.2">
      <c r="A17" s="70"/>
      <c r="B17" s="44" t="s">
        <v>10</v>
      </c>
      <c r="C17" s="50"/>
      <c r="D17" s="51"/>
      <c r="E17" s="30">
        <v>0</v>
      </c>
      <c r="F17" s="53">
        <v>23229382.27</v>
      </c>
    </row>
    <row r="18" spans="1:8" x14ac:dyDescent="0.2">
      <c r="A18" s="70"/>
      <c r="C18" s="50"/>
      <c r="D18" s="51"/>
      <c r="E18" s="30"/>
      <c r="F18" s="53"/>
    </row>
    <row r="19" spans="1:8" x14ac:dyDescent="0.2">
      <c r="A19" s="70"/>
      <c r="C19" s="50"/>
      <c r="D19" s="51"/>
      <c r="E19" s="30"/>
      <c r="F19" s="53"/>
    </row>
    <row r="20" spans="1:8" x14ac:dyDescent="0.2">
      <c r="A20" s="70" t="str">
        <f>A9</f>
        <v>30.11.14</v>
      </c>
      <c r="B20" s="44" t="s">
        <v>50</v>
      </c>
      <c r="C20" s="50"/>
      <c r="D20" s="51"/>
      <c r="E20" s="30"/>
      <c r="F20" s="53"/>
    </row>
    <row r="21" spans="1:8" x14ac:dyDescent="0.2">
      <c r="A21" s="70"/>
      <c r="B21" s="44" t="s">
        <v>51</v>
      </c>
      <c r="C21" s="52">
        <f>E22/D21</f>
        <v>0.21658895438931805</v>
      </c>
      <c r="D21" s="51">
        <v>1584936.18</v>
      </c>
      <c r="E21" s="30"/>
      <c r="F21" s="53"/>
    </row>
    <row r="22" spans="1:8" x14ac:dyDescent="0.2">
      <c r="A22" s="70"/>
      <c r="C22" s="50"/>
      <c r="D22" s="51"/>
      <c r="E22" s="30">
        <v>343279.67</v>
      </c>
      <c r="F22" s="53"/>
    </row>
    <row r="23" spans="1:8" x14ac:dyDescent="0.2">
      <c r="A23" s="70"/>
      <c r="C23" s="50"/>
      <c r="D23" s="51"/>
      <c r="E23" s="30"/>
      <c r="F23" s="53"/>
    </row>
    <row r="24" spans="1:8" x14ac:dyDescent="0.2">
      <c r="A24" s="70" t="str">
        <f>A9</f>
        <v>30.11.14</v>
      </c>
      <c r="B24" s="44" t="s">
        <v>34</v>
      </c>
      <c r="C24" s="50"/>
      <c r="D24" s="51"/>
      <c r="E24" s="30"/>
      <c r="F24" s="53"/>
    </row>
    <row r="25" spans="1:8" x14ac:dyDescent="0.2">
      <c r="A25" s="70"/>
      <c r="B25" s="44" t="s">
        <v>35</v>
      </c>
      <c r="C25" s="50"/>
      <c r="D25" s="51"/>
      <c r="E25" s="30"/>
      <c r="F25" s="53"/>
    </row>
    <row r="26" spans="1:8" ht="12.75" customHeight="1" x14ac:dyDescent="0.2">
      <c r="A26" s="70"/>
      <c r="B26" s="44" t="s">
        <v>36</v>
      </c>
      <c r="C26" s="52">
        <v>0.1701</v>
      </c>
      <c r="D26" s="72">
        <v>269415.27</v>
      </c>
      <c r="E26" s="30"/>
      <c r="F26" s="53"/>
      <c r="G26" s="72"/>
    </row>
    <row r="27" spans="1:8" x14ac:dyDescent="0.2">
      <c r="A27" s="70"/>
      <c r="B27" s="44" t="s">
        <v>11</v>
      </c>
      <c r="C27" s="50"/>
      <c r="D27" s="51"/>
      <c r="E27" s="30">
        <f>D26*C26</f>
        <v>45827.537427000003</v>
      </c>
      <c r="F27" s="53"/>
    </row>
    <row r="28" spans="1:8" x14ac:dyDescent="0.2">
      <c r="A28" s="70"/>
      <c r="C28" s="50"/>
      <c r="D28" s="51"/>
      <c r="E28" s="30"/>
      <c r="F28" s="53"/>
    </row>
    <row r="29" spans="1:8" x14ac:dyDescent="0.2">
      <c r="A29" s="70" t="str">
        <f>A9</f>
        <v>30.11.14</v>
      </c>
      <c r="B29" s="44" t="s">
        <v>48</v>
      </c>
      <c r="C29" s="50"/>
      <c r="D29" s="51"/>
      <c r="E29" s="30"/>
      <c r="F29" s="53"/>
    </row>
    <row r="30" spans="1:8" x14ac:dyDescent="0.2">
      <c r="A30" s="70"/>
      <c r="B30" s="44" t="s">
        <v>53</v>
      </c>
      <c r="C30" s="52">
        <v>0.1701</v>
      </c>
      <c r="D30" s="51">
        <v>1034476.99</v>
      </c>
      <c r="E30" s="30"/>
      <c r="F30" s="53"/>
    </row>
    <row r="31" spans="1:8" x14ac:dyDescent="0.2">
      <c r="A31" s="70"/>
      <c r="B31" s="44" t="s">
        <v>66</v>
      </c>
      <c r="C31" s="52">
        <v>1.2E-2</v>
      </c>
      <c r="D31" s="51">
        <v>338212.47</v>
      </c>
      <c r="E31" s="30"/>
      <c r="F31" s="53"/>
      <c r="H31" s="72"/>
    </row>
    <row r="32" spans="1:8" x14ac:dyDescent="0.2">
      <c r="A32" s="70"/>
      <c r="B32" s="44" t="s">
        <v>67</v>
      </c>
      <c r="C32" s="52">
        <v>0.52470000000000006</v>
      </c>
      <c r="D32" s="51">
        <v>316089.68</v>
      </c>
      <c r="E32" s="30"/>
      <c r="F32" s="53"/>
    </row>
    <row r="33" spans="1:6" x14ac:dyDescent="0.2">
      <c r="A33" s="70"/>
      <c r="B33" s="44" t="s">
        <v>68</v>
      </c>
      <c r="C33" s="52">
        <v>0.1701</v>
      </c>
      <c r="D33" s="51">
        <v>430000</v>
      </c>
      <c r="E33" s="30"/>
      <c r="F33" s="53"/>
    </row>
    <row r="34" spans="1:6" x14ac:dyDescent="0.2">
      <c r="A34" s="70"/>
      <c r="B34" s="44" t="s">
        <v>54</v>
      </c>
      <c r="C34" s="52">
        <v>0</v>
      </c>
      <c r="D34" s="51">
        <v>0</v>
      </c>
      <c r="E34" s="30"/>
      <c r="F34" s="53"/>
    </row>
    <row r="35" spans="1:6" x14ac:dyDescent="0.2">
      <c r="A35" s="70"/>
      <c r="B35" s="44" t="s">
        <v>69</v>
      </c>
      <c r="C35" s="52">
        <v>0</v>
      </c>
      <c r="D35" s="51">
        <v>0</v>
      </c>
      <c r="E35" s="30"/>
      <c r="F35" s="53"/>
    </row>
    <row r="36" spans="1:6" x14ac:dyDescent="0.2">
      <c r="A36" s="70"/>
      <c r="B36" s="44" t="s">
        <v>70</v>
      </c>
      <c r="C36" s="52">
        <v>0</v>
      </c>
      <c r="D36" s="51">
        <v>0</v>
      </c>
      <c r="E36" s="30"/>
      <c r="F36" s="53"/>
    </row>
    <row r="37" spans="1:6" x14ac:dyDescent="0.2">
      <c r="A37" s="70"/>
      <c r="B37" s="44" t="s">
        <v>124</v>
      </c>
      <c r="C37" s="52">
        <v>0.16619999999999999</v>
      </c>
      <c r="D37" s="51">
        <v>38746.22</v>
      </c>
      <c r="E37" s="30"/>
      <c r="F37" s="53"/>
    </row>
    <row r="38" spans="1:6" x14ac:dyDescent="0.2">
      <c r="A38" s="70"/>
      <c r="B38" s="44" t="s">
        <v>59</v>
      </c>
      <c r="C38" s="52">
        <v>0.20930000000000001</v>
      </c>
      <c r="D38" s="51">
        <v>784235.4</v>
      </c>
      <c r="E38" s="30"/>
      <c r="F38" s="53"/>
    </row>
    <row r="39" spans="1:6" x14ac:dyDescent="0.2">
      <c r="A39" s="70"/>
      <c r="B39" s="44" t="s">
        <v>79</v>
      </c>
      <c r="C39" s="52">
        <v>0</v>
      </c>
      <c r="D39" s="51">
        <v>0</v>
      </c>
      <c r="E39" s="30"/>
      <c r="F39" s="53"/>
    </row>
    <row r="40" spans="1:6" x14ac:dyDescent="0.2">
      <c r="A40" s="70"/>
      <c r="B40" s="44" t="s">
        <v>80</v>
      </c>
      <c r="C40" s="52">
        <v>0.16619999999999999</v>
      </c>
      <c r="D40" s="51">
        <v>402065.76</v>
      </c>
      <c r="E40" s="30"/>
      <c r="F40" s="53"/>
    </row>
    <row r="41" spans="1:6" ht="12.75" x14ac:dyDescent="0.2">
      <c r="A41" s="70"/>
      <c r="B41" s="45" t="s">
        <v>81</v>
      </c>
      <c r="C41" s="52">
        <v>0</v>
      </c>
      <c r="D41" s="51">
        <v>0</v>
      </c>
      <c r="E41" s="30"/>
      <c r="F41" s="53"/>
    </row>
    <row r="42" spans="1:6" ht="12.75" x14ac:dyDescent="0.2">
      <c r="A42" s="70"/>
      <c r="B42" s="45" t="s">
        <v>82</v>
      </c>
      <c r="C42" s="52">
        <v>0</v>
      </c>
      <c r="D42" s="51">
        <v>0</v>
      </c>
      <c r="E42" s="30"/>
      <c r="F42" s="53"/>
    </row>
    <row r="43" spans="1:6" x14ac:dyDescent="0.2">
      <c r="A43" s="70"/>
      <c r="B43" s="44" t="s">
        <v>28</v>
      </c>
      <c r="C43" s="50"/>
      <c r="D43" s="51">
        <f>SUM(D30:D42)</f>
        <v>3343826.5199999996</v>
      </c>
      <c r="E43" s="30"/>
      <c r="F43" s="53"/>
    </row>
    <row r="44" spans="1:6" x14ac:dyDescent="0.2">
      <c r="A44" s="70"/>
      <c r="B44" s="44" t="s">
        <v>11</v>
      </c>
      <c r="C44" s="50"/>
      <c r="D44" s="51"/>
      <c r="E44" s="30">
        <f>(D30*C30)+(D31*C31)+(D32*C32)+(D33*C33)+(D34*C34)+(D35*C35)+(D36*C36)+(D37*C37)+(D38*C38)+(D39*C39)+(D40*C40)+(D41*C41)+(D42*C42)</f>
        <v>656421.76103099994</v>
      </c>
      <c r="F44" s="53"/>
    </row>
    <row r="45" spans="1:6" x14ac:dyDescent="0.2">
      <c r="A45" s="70"/>
      <c r="C45" s="50"/>
      <c r="D45" s="51"/>
      <c r="E45" s="30"/>
      <c r="F45" s="53"/>
    </row>
    <row r="46" spans="1:6" x14ac:dyDescent="0.2">
      <c r="A46" s="70" t="str">
        <f>A9</f>
        <v>30.11.14</v>
      </c>
      <c r="B46" s="44" t="s">
        <v>30</v>
      </c>
      <c r="C46" s="50"/>
      <c r="D46" s="51"/>
      <c r="E46" s="30"/>
      <c r="F46" s="53"/>
    </row>
    <row r="47" spans="1:6" x14ac:dyDescent="0.2">
      <c r="A47" s="70"/>
      <c r="B47" s="44" t="s">
        <v>31</v>
      </c>
      <c r="C47" s="50"/>
      <c r="D47" s="51"/>
      <c r="E47" s="30"/>
      <c r="F47" s="53"/>
    </row>
    <row r="48" spans="1:6" x14ac:dyDescent="0.2">
      <c r="A48" s="70"/>
      <c r="B48" s="44" t="s">
        <v>84</v>
      </c>
      <c r="C48" s="52">
        <v>0.1701</v>
      </c>
      <c r="D48" s="51">
        <v>1199323.1599999999</v>
      </c>
      <c r="E48" s="30"/>
      <c r="F48" s="53"/>
    </row>
    <row r="49" spans="1:8" ht="12.75" customHeight="1" x14ac:dyDescent="0.2">
      <c r="A49" s="70"/>
      <c r="B49" s="44" t="s">
        <v>78</v>
      </c>
      <c r="C49" s="52">
        <v>0.1701</v>
      </c>
      <c r="D49" s="51">
        <v>83339.73</v>
      </c>
      <c r="E49" s="30"/>
      <c r="F49" s="53"/>
      <c r="H49" s="90"/>
    </row>
    <row r="50" spans="1:8" x14ac:dyDescent="0.2">
      <c r="A50" s="70"/>
      <c r="B50" s="44" t="s">
        <v>83</v>
      </c>
      <c r="C50" s="52"/>
      <c r="D50" s="51"/>
      <c r="E50" s="30"/>
      <c r="F50" s="53"/>
    </row>
    <row r="51" spans="1:8" x14ac:dyDescent="0.2">
      <c r="A51" s="70"/>
      <c r="B51" s="44" t="s">
        <v>28</v>
      </c>
      <c r="C51" s="52"/>
      <c r="D51" s="51">
        <f>SUM(D48:D49)</f>
        <v>1282662.8899999999</v>
      </c>
      <c r="E51" s="30"/>
      <c r="F51" s="53"/>
    </row>
    <row r="52" spans="1:8" x14ac:dyDescent="0.2">
      <c r="A52" s="70"/>
      <c r="B52" s="44" t="s">
        <v>11</v>
      </c>
      <c r="C52" s="52"/>
      <c r="D52" s="51"/>
      <c r="E52" s="30">
        <f>(D48*C48)+(D49*C49)</f>
        <v>218180.95758899997</v>
      </c>
      <c r="F52" s="53"/>
    </row>
    <row r="53" spans="1:8" x14ac:dyDescent="0.2">
      <c r="A53" s="70" t="str">
        <f>A9</f>
        <v>30.11.14</v>
      </c>
      <c r="B53" s="44" t="s">
        <v>12</v>
      </c>
      <c r="C53" s="50"/>
      <c r="D53" s="51"/>
      <c r="E53" s="30"/>
      <c r="F53" s="53"/>
    </row>
    <row r="54" spans="1:8" x14ac:dyDescent="0.2">
      <c r="A54" s="70"/>
      <c r="B54" s="44" t="s">
        <v>91</v>
      </c>
      <c r="C54" s="54"/>
      <c r="D54" s="55">
        <v>0</v>
      </c>
      <c r="E54" s="30"/>
      <c r="F54" s="53"/>
    </row>
    <row r="55" spans="1:8" x14ac:dyDescent="0.2">
      <c r="A55" s="70"/>
      <c r="B55" s="44" t="s">
        <v>11</v>
      </c>
      <c r="C55" s="56"/>
      <c r="D55" s="55"/>
      <c r="E55" s="30">
        <f>D54*C54</f>
        <v>0</v>
      </c>
      <c r="F55" s="53"/>
    </row>
    <row r="56" spans="1:8" x14ac:dyDescent="0.2">
      <c r="A56" s="70"/>
      <c r="B56" s="44" t="s">
        <v>92</v>
      </c>
      <c r="C56" s="52">
        <v>0.24199999999999999</v>
      </c>
      <c r="D56" s="30">
        <v>938379.28</v>
      </c>
      <c r="E56" s="30"/>
      <c r="F56" s="53"/>
    </row>
    <row r="57" spans="1:8" x14ac:dyDescent="0.2">
      <c r="A57" s="70"/>
      <c r="B57" s="44" t="s">
        <v>11</v>
      </c>
      <c r="C57" s="50"/>
      <c r="D57" s="51"/>
      <c r="E57" s="30"/>
      <c r="F57" s="53">
        <f>D56*C56</f>
        <v>227087.78576</v>
      </c>
    </row>
    <row r="58" spans="1:8" x14ac:dyDescent="0.2">
      <c r="A58" s="70"/>
      <c r="C58" s="50"/>
      <c r="D58" s="51"/>
      <c r="E58" s="30"/>
      <c r="F58" s="53"/>
    </row>
    <row r="59" spans="1:8" x14ac:dyDescent="0.2">
      <c r="A59" s="73"/>
      <c r="B59" s="74" t="s">
        <v>76</v>
      </c>
      <c r="C59" s="75"/>
      <c r="D59" s="76"/>
      <c r="E59" s="77">
        <f>SUM(E9:E58)</f>
        <v>1263709.9260469999</v>
      </c>
      <c r="F59" s="78">
        <f>SUM(F9:F58)</f>
        <v>23456470.05576</v>
      </c>
    </row>
    <row r="64" spans="1:8" ht="12.75" x14ac:dyDescent="0.2">
      <c r="A64" s="79" t="s">
        <v>72</v>
      </c>
      <c r="B64" s="79"/>
      <c r="C64" s="79"/>
      <c r="D64" s="79"/>
      <c r="E64" s="80"/>
      <c r="F64" s="81"/>
    </row>
    <row r="65" spans="1:256" ht="12.75" x14ac:dyDescent="0.2">
      <c r="A65" s="79" t="s">
        <v>73</v>
      </c>
      <c r="B65" s="79"/>
      <c r="C65" s="79"/>
      <c r="D65" s="7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ht="12.75" x14ac:dyDescent="0.2">
      <c r="A66" s="79" t="s">
        <v>74</v>
      </c>
      <c r="B66" s="79"/>
      <c r="C66" s="79"/>
      <c r="D66" s="7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ht="12.75" x14ac:dyDescent="0.2">
      <c r="A67" s="79"/>
      <c r="B67" s="79"/>
      <c r="C67" s="79"/>
      <c r="D67" s="7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256" ht="12.75" x14ac:dyDescent="0.2">
      <c r="A68" s="79"/>
      <c r="B68" s="79"/>
      <c r="C68" s="79"/>
      <c r="D68" s="7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</row>
    <row r="69" spans="1:256" ht="12.75" x14ac:dyDescent="0.2">
      <c r="A69" s="79"/>
      <c r="B69" s="79"/>
      <c r="C69" s="79"/>
      <c r="D69" s="7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256" ht="12.75" x14ac:dyDescent="0.2">
      <c r="A70" s="79"/>
      <c r="B70" s="79"/>
      <c r="C70" s="79"/>
      <c r="D70" s="7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256" ht="12.75" x14ac:dyDescent="0.2">
      <c r="A71" s="79"/>
      <c r="B71" s="79"/>
      <c r="C71" s="79"/>
      <c r="D71" s="7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256" ht="12.75" x14ac:dyDescent="0.2">
      <c r="A72" s="79"/>
      <c r="B72" s="79"/>
      <c r="C72" s="79"/>
      <c r="D72" s="7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</row>
    <row r="73" spans="1:256" ht="18" x14ac:dyDescent="0.2">
      <c r="A73" s="177" t="s">
        <v>49</v>
      </c>
      <c r="B73" s="178"/>
      <c r="C73" s="178"/>
      <c r="D73" s="178"/>
      <c r="E73" s="178"/>
      <c r="F73" s="179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  <c r="IV73" s="81"/>
    </row>
    <row r="74" spans="1:256" x14ac:dyDescent="0.2">
      <c r="A74" s="180" t="s">
        <v>33</v>
      </c>
      <c r="B74" s="181"/>
      <c r="C74" s="181"/>
      <c r="D74" s="181"/>
      <c r="E74" s="181"/>
      <c r="F74" s="182"/>
    </row>
    <row r="75" spans="1:256" ht="12.75" x14ac:dyDescent="0.2">
      <c r="A75" s="82"/>
      <c r="B75" s="83"/>
      <c r="C75" s="83"/>
      <c r="D75" s="83"/>
      <c r="E75" s="83"/>
      <c r="F75" s="84"/>
    </row>
    <row r="76" spans="1:256" ht="15" x14ac:dyDescent="0.25">
      <c r="A76" s="171" t="s">
        <v>97</v>
      </c>
      <c r="B76" s="172"/>
      <c r="C76" s="172"/>
      <c r="D76" s="172"/>
      <c r="E76" s="172"/>
      <c r="F76" s="173"/>
    </row>
    <row r="77" spans="1:256" ht="15" x14ac:dyDescent="0.25">
      <c r="A77" s="174" t="s">
        <v>0</v>
      </c>
      <c r="B77" s="175"/>
      <c r="C77" s="175"/>
      <c r="D77" s="175"/>
      <c r="E77" s="175"/>
      <c r="F77" s="176"/>
    </row>
    <row r="79" spans="1:256" ht="12.75" x14ac:dyDescent="0.2">
      <c r="A79" s="67" t="s">
        <v>1</v>
      </c>
      <c r="B79" s="67" t="s">
        <v>2</v>
      </c>
      <c r="C79" s="68" t="s">
        <v>60</v>
      </c>
      <c r="D79" s="69" t="s">
        <v>3</v>
      </c>
      <c r="E79" s="67" t="s">
        <v>4</v>
      </c>
      <c r="F79" s="69" t="s">
        <v>5</v>
      </c>
    </row>
    <row r="80" spans="1:256" x14ac:dyDescent="0.2">
      <c r="A80" s="85" t="str">
        <f>A9</f>
        <v>30.11.14</v>
      </c>
      <c r="B80" s="86" t="s">
        <v>55</v>
      </c>
      <c r="C80" s="87"/>
      <c r="D80" s="88"/>
      <c r="E80" s="89"/>
      <c r="F80" s="88"/>
    </row>
    <row r="81" spans="1:6" x14ac:dyDescent="0.2">
      <c r="A81" s="70"/>
      <c r="B81" s="41" t="s">
        <v>121</v>
      </c>
      <c r="C81" s="50"/>
      <c r="D81" s="30"/>
      <c r="E81" s="42"/>
      <c r="F81" s="30"/>
    </row>
    <row r="82" spans="1:6" x14ac:dyDescent="0.2">
      <c r="A82" s="70"/>
      <c r="B82" s="41" t="s">
        <v>57</v>
      </c>
      <c r="C82" s="52">
        <v>1.2E-2</v>
      </c>
      <c r="D82" s="30">
        <v>1471847.71</v>
      </c>
      <c r="E82" s="42"/>
      <c r="F82" s="30"/>
    </row>
    <row r="83" spans="1:6" x14ac:dyDescent="0.2">
      <c r="A83" s="70"/>
      <c r="B83" s="41" t="s">
        <v>11</v>
      </c>
      <c r="C83" s="50"/>
      <c r="D83" s="30"/>
      <c r="E83" s="42"/>
      <c r="F83" s="30">
        <f>D82*C82</f>
        <v>17662.17252</v>
      </c>
    </row>
    <row r="84" spans="1:6" x14ac:dyDescent="0.2">
      <c r="A84" s="70" t="str">
        <f>A9</f>
        <v>30.11.14</v>
      </c>
      <c r="B84" s="41" t="s">
        <v>85</v>
      </c>
      <c r="C84" s="50"/>
      <c r="D84" s="30"/>
      <c r="E84" s="42"/>
      <c r="F84" s="30"/>
    </row>
    <row r="85" spans="1:6" x14ac:dyDescent="0.2">
      <c r="A85" s="70"/>
      <c r="B85" s="41" t="s">
        <v>86</v>
      </c>
      <c r="C85" s="52">
        <v>0.1701</v>
      </c>
      <c r="D85" s="30">
        <v>1188657.56</v>
      </c>
      <c r="E85" s="42"/>
      <c r="F85" s="30"/>
    </row>
    <row r="86" spans="1:6" x14ac:dyDescent="0.2">
      <c r="A86" s="70"/>
      <c r="B86" s="41" t="s">
        <v>87</v>
      </c>
      <c r="C86" s="50"/>
      <c r="D86" s="30"/>
      <c r="E86" s="42"/>
      <c r="F86" s="30"/>
    </row>
    <row r="87" spans="1:6" x14ac:dyDescent="0.2">
      <c r="A87" s="70"/>
      <c r="B87" s="41" t="s">
        <v>11</v>
      </c>
      <c r="C87" s="50"/>
      <c r="D87" s="30"/>
      <c r="E87" s="42"/>
      <c r="F87" s="30">
        <f>D85*C85</f>
        <v>202190.650956</v>
      </c>
    </row>
    <row r="88" spans="1:6" x14ac:dyDescent="0.2">
      <c r="A88" s="70" t="str">
        <f>A14</f>
        <v>30.11.14</v>
      </c>
      <c r="B88" s="41" t="s">
        <v>85</v>
      </c>
      <c r="C88" s="50"/>
      <c r="D88" s="30"/>
      <c r="E88" s="42"/>
      <c r="F88" s="30"/>
    </row>
    <row r="89" spans="1:6" x14ac:dyDescent="0.2">
      <c r="A89" s="70"/>
      <c r="B89" s="41" t="s">
        <v>89</v>
      </c>
      <c r="C89" s="52">
        <v>0</v>
      </c>
      <c r="D89" s="30">
        <v>0</v>
      </c>
      <c r="E89" s="42"/>
      <c r="F89" s="30"/>
    </row>
    <row r="90" spans="1:6" x14ac:dyDescent="0.2">
      <c r="A90" s="70"/>
      <c r="B90" s="41" t="s">
        <v>87</v>
      </c>
      <c r="C90" s="50"/>
      <c r="D90" s="30"/>
      <c r="E90" s="42"/>
      <c r="F90" s="30"/>
    </row>
    <row r="91" spans="1:6" x14ac:dyDescent="0.2">
      <c r="A91" s="70"/>
      <c r="B91" s="41" t="s">
        <v>11</v>
      </c>
      <c r="C91" s="50"/>
      <c r="D91" s="30"/>
      <c r="E91" s="42"/>
      <c r="F91" s="30">
        <f>D89*C89</f>
        <v>0</v>
      </c>
    </row>
    <row r="92" spans="1:6" x14ac:dyDescent="0.2">
      <c r="A92" s="70" t="str">
        <f>A14</f>
        <v>30.11.14</v>
      </c>
      <c r="B92" s="41" t="s">
        <v>94</v>
      </c>
      <c r="C92" s="50"/>
      <c r="D92" s="30" t="s">
        <v>3</v>
      </c>
      <c r="E92" s="42"/>
      <c r="F92" s="30" t="s">
        <v>3</v>
      </c>
    </row>
    <row r="93" spans="1:6" x14ac:dyDescent="0.2">
      <c r="A93" s="70" t="s">
        <v>3</v>
      </c>
      <c r="B93" s="41" t="s">
        <v>114</v>
      </c>
      <c r="C93" s="52">
        <v>0.82989999999999997</v>
      </c>
      <c r="D93" s="42">
        <v>4166228.55</v>
      </c>
      <c r="E93" s="60">
        <f>D93*C93</f>
        <v>3457553.0736449999</v>
      </c>
      <c r="F93" s="30"/>
    </row>
    <row r="94" spans="1:6" x14ac:dyDescent="0.2">
      <c r="A94" s="70" t="str">
        <f>A9</f>
        <v>30.11.14</v>
      </c>
      <c r="B94" s="41" t="s">
        <v>13</v>
      </c>
      <c r="C94" s="50"/>
      <c r="D94" s="30"/>
      <c r="E94" s="42"/>
      <c r="F94" s="30" t="s">
        <v>3</v>
      </c>
    </row>
    <row r="95" spans="1:6" x14ac:dyDescent="0.2">
      <c r="A95" s="70" t="s">
        <v>3</v>
      </c>
      <c r="B95" s="41" t="s">
        <v>14</v>
      </c>
      <c r="C95" s="50"/>
      <c r="D95" s="30" t="s">
        <v>3</v>
      </c>
      <c r="E95" s="42" t="s">
        <v>3</v>
      </c>
      <c r="F95" s="30"/>
    </row>
    <row r="96" spans="1:6" x14ac:dyDescent="0.2">
      <c r="A96" s="70" t="s">
        <v>3</v>
      </c>
      <c r="B96" s="41" t="s">
        <v>15</v>
      </c>
      <c r="C96" s="50"/>
      <c r="D96" s="30" t="s">
        <v>3</v>
      </c>
      <c r="E96" s="42">
        <v>725322.71</v>
      </c>
      <c r="F96" s="30"/>
    </row>
    <row r="97" spans="1:8" x14ac:dyDescent="0.2">
      <c r="A97" s="70"/>
      <c r="B97" s="41" t="s">
        <v>3</v>
      </c>
      <c r="C97" s="50"/>
      <c r="D97" s="30" t="s">
        <v>3</v>
      </c>
      <c r="E97" s="42"/>
      <c r="F97" s="30"/>
    </row>
    <row r="98" spans="1:8" x14ac:dyDescent="0.2">
      <c r="A98" s="70" t="s">
        <v>3</v>
      </c>
      <c r="B98" s="41" t="s">
        <v>16</v>
      </c>
      <c r="C98" s="50"/>
      <c r="D98" s="30"/>
      <c r="E98" s="78">
        <f>E59+E93+E96</f>
        <v>5446585.7096919995</v>
      </c>
      <c r="F98" s="78">
        <f>F59+F83+F87+F91</f>
        <v>23676322.879236002</v>
      </c>
      <c r="H98" s="90"/>
    </row>
    <row r="99" spans="1:8" x14ac:dyDescent="0.2">
      <c r="A99" s="70" t="s">
        <v>3</v>
      </c>
      <c r="B99" s="41" t="s">
        <v>3</v>
      </c>
      <c r="C99" s="50"/>
      <c r="D99" s="30"/>
      <c r="E99" s="42"/>
      <c r="F99" s="30"/>
    </row>
    <row r="100" spans="1:8" x14ac:dyDescent="0.2">
      <c r="A100" s="70" t="str">
        <f>A9</f>
        <v>30.11.14</v>
      </c>
      <c r="B100" s="91" t="s">
        <v>17</v>
      </c>
      <c r="C100" s="92"/>
      <c r="D100" s="30"/>
      <c r="E100" s="42"/>
      <c r="F100" s="30"/>
    </row>
    <row r="101" spans="1:8" x14ac:dyDescent="0.2">
      <c r="A101" s="70"/>
      <c r="B101" s="41" t="s">
        <v>3</v>
      </c>
      <c r="C101" s="50"/>
      <c r="D101" s="30"/>
      <c r="E101" s="42"/>
      <c r="F101" s="30"/>
    </row>
    <row r="102" spans="1:8" ht="12.75" customHeight="1" x14ac:dyDescent="0.2">
      <c r="A102" s="70"/>
      <c r="B102" s="41" t="s">
        <v>18</v>
      </c>
      <c r="C102" s="50"/>
      <c r="D102" s="30"/>
      <c r="E102" s="42"/>
      <c r="F102" s="30">
        <v>32645251.379999999</v>
      </c>
    </row>
    <row r="103" spans="1:8" x14ac:dyDescent="0.2">
      <c r="A103" s="70"/>
      <c r="B103" s="41" t="s">
        <v>64</v>
      </c>
      <c r="C103" s="50"/>
      <c r="D103" s="30"/>
      <c r="E103" s="42"/>
      <c r="F103" s="30">
        <v>-6310957.04</v>
      </c>
    </row>
    <row r="104" spans="1:8" x14ac:dyDescent="0.2">
      <c r="A104" s="70"/>
      <c r="B104" s="41" t="s">
        <v>65</v>
      </c>
      <c r="C104" s="50"/>
      <c r="D104" s="30"/>
      <c r="E104" s="42"/>
      <c r="F104" s="30">
        <f>F102+F103</f>
        <v>26334294.34</v>
      </c>
    </row>
    <row r="105" spans="1:8" x14ac:dyDescent="0.2">
      <c r="A105" s="70" t="s">
        <v>3</v>
      </c>
      <c r="B105" s="41" t="s">
        <v>19</v>
      </c>
      <c r="C105" s="50"/>
      <c r="D105" s="30"/>
      <c r="E105" s="42"/>
      <c r="F105" s="30"/>
    </row>
    <row r="106" spans="1:8" x14ac:dyDescent="0.2">
      <c r="A106" s="70"/>
      <c r="B106" s="41" t="s">
        <v>29</v>
      </c>
      <c r="C106" s="50"/>
      <c r="D106" s="30"/>
      <c r="E106" s="42">
        <v>0</v>
      </c>
      <c r="F106" s="30"/>
    </row>
    <row r="107" spans="1:8" x14ac:dyDescent="0.2">
      <c r="A107" s="70"/>
      <c r="B107" s="41" t="s">
        <v>42</v>
      </c>
      <c r="C107" s="50"/>
      <c r="D107" s="30" t="s">
        <v>3</v>
      </c>
      <c r="E107" s="42">
        <f>E44</f>
        <v>656421.76103099994</v>
      </c>
      <c r="F107" s="30"/>
    </row>
    <row r="108" spans="1:8" x14ac:dyDescent="0.2">
      <c r="A108" s="70"/>
      <c r="B108" s="41" t="s">
        <v>43</v>
      </c>
      <c r="C108" s="50"/>
      <c r="D108" s="30"/>
      <c r="E108" s="42">
        <f>E27</f>
        <v>45827.537427000003</v>
      </c>
      <c r="F108" s="30"/>
    </row>
    <row r="109" spans="1:8" x14ac:dyDescent="0.2">
      <c r="A109" s="70"/>
      <c r="B109" s="41" t="s">
        <v>52</v>
      </c>
      <c r="C109" s="50"/>
      <c r="D109" s="30"/>
      <c r="E109" s="42">
        <f>E22</f>
        <v>343279.67</v>
      </c>
      <c r="F109" s="30"/>
      <c r="H109" s="90"/>
    </row>
    <row r="110" spans="1:8" x14ac:dyDescent="0.2">
      <c r="A110" s="70"/>
      <c r="B110" s="41" t="s">
        <v>113</v>
      </c>
      <c r="C110" s="50"/>
      <c r="D110" s="30" t="s">
        <v>3</v>
      </c>
      <c r="E110" s="42">
        <f>E52</f>
        <v>218180.95758899997</v>
      </c>
      <c r="F110" s="30"/>
    </row>
    <row r="111" spans="1:8" x14ac:dyDescent="0.2">
      <c r="A111" s="70"/>
      <c r="B111" s="41" t="s">
        <v>20</v>
      </c>
      <c r="C111" s="50"/>
      <c r="D111" s="30"/>
      <c r="E111" s="42">
        <f>E55</f>
        <v>0</v>
      </c>
      <c r="F111" s="30"/>
    </row>
    <row r="112" spans="1:8" x14ac:dyDescent="0.2">
      <c r="A112" s="70" t="s">
        <v>3</v>
      </c>
      <c r="B112" s="41" t="s">
        <v>21</v>
      </c>
      <c r="C112" s="50"/>
      <c r="D112" s="30"/>
      <c r="E112" s="42">
        <f>E96</f>
        <v>725322.71</v>
      </c>
      <c r="F112" s="30" t="s">
        <v>3</v>
      </c>
    </row>
    <row r="113" spans="1:6" x14ac:dyDescent="0.2">
      <c r="A113" s="70"/>
      <c r="B113" s="41" t="s">
        <v>96</v>
      </c>
      <c r="C113" s="50"/>
      <c r="D113" s="30"/>
      <c r="E113" s="42">
        <f>E93</f>
        <v>3457553.0736449999</v>
      </c>
      <c r="F113" s="30"/>
    </row>
    <row r="114" spans="1:6" x14ac:dyDescent="0.2">
      <c r="A114" s="70"/>
      <c r="B114" s="41" t="s">
        <v>37</v>
      </c>
      <c r="C114" s="50"/>
      <c r="D114" s="30"/>
      <c r="E114" s="42">
        <f>E17</f>
        <v>0</v>
      </c>
      <c r="F114" s="30"/>
    </row>
    <row r="115" spans="1:6" x14ac:dyDescent="0.2">
      <c r="A115" s="70"/>
      <c r="C115" s="50"/>
      <c r="D115" s="30"/>
      <c r="E115" s="42"/>
      <c r="F115" s="30">
        <f>SUM(E106:E115)</f>
        <v>5446585.7096919995</v>
      </c>
    </row>
    <row r="116" spans="1:6" x14ac:dyDescent="0.2">
      <c r="A116" s="70"/>
      <c r="B116" s="41" t="s">
        <v>22</v>
      </c>
      <c r="C116" s="50"/>
      <c r="D116" s="30"/>
      <c r="E116" s="42"/>
      <c r="F116" s="30" t="s">
        <v>3</v>
      </c>
    </row>
    <row r="117" spans="1:6" x14ac:dyDescent="0.2">
      <c r="A117" s="70"/>
      <c r="B117" s="41" t="s">
        <v>23</v>
      </c>
      <c r="C117" s="50"/>
      <c r="D117" s="30"/>
      <c r="E117" s="42">
        <f>F17</f>
        <v>23229382.27</v>
      </c>
      <c r="F117" s="30"/>
    </row>
    <row r="118" spans="1:6" x14ac:dyDescent="0.2">
      <c r="A118" s="70"/>
      <c r="B118" s="41" t="s">
        <v>102</v>
      </c>
      <c r="C118" s="50"/>
      <c r="D118" s="30"/>
      <c r="E118" s="42">
        <f>F57</f>
        <v>227087.78576</v>
      </c>
      <c r="F118" s="30"/>
    </row>
    <row r="119" spans="1:6" x14ac:dyDescent="0.2">
      <c r="A119" s="70"/>
      <c r="B119" s="41" t="s">
        <v>58</v>
      </c>
      <c r="C119" s="50"/>
      <c r="D119" s="30"/>
      <c r="E119" s="42">
        <f>F83</f>
        <v>17662.17252</v>
      </c>
      <c r="F119" s="30"/>
    </row>
    <row r="120" spans="1:6" x14ac:dyDescent="0.2">
      <c r="A120" s="70"/>
      <c r="B120" s="41" t="s">
        <v>90</v>
      </c>
      <c r="C120" s="50"/>
      <c r="D120" s="30"/>
      <c r="E120" s="42">
        <f>F91</f>
        <v>0</v>
      </c>
      <c r="F120" s="30"/>
    </row>
    <row r="121" spans="1:6" x14ac:dyDescent="0.2">
      <c r="A121" s="70"/>
      <c r="B121" s="41" t="s">
        <v>88</v>
      </c>
      <c r="C121" s="50"/>
      <c r="D121" s="30"/>
      <c r="E121" s="42">
        <f>F87</f>
        <v>202190.650956</v>
      </c>
      <c r="F121" s="30"/>
    </row>
    <row r="122" spans="1:6" x14ac:dyDescent="0.2">
      <c r="A122" s="70"/>
      <c r="B122" s="41"/>
      <c r="C122" s="50"/>
      <c r="D122" s="30"/>
      <c r="E122" s="42"/>
      <c r="F122" s="30">
        <f>SUM(E117:E121)</f>
        <v>23676322.879236002</v>
      </c>
    </row>
    <row r="123" spans="1:6" x14ac:dyDescent="0.2">
      <c r="A123" s="70"/>
      <c r="B123" s="41" t="s">
        <v>24</v>
      </c>
      <c r="C123" s="50"/>
      <c r="D123" s="30"/>
      <c r="E123" s="42"/>
      <c r="F123" s="30">
        <f>F104+F115-F122</f>
        <v>8104557.1704559959</v>
      </c>
    </row>
    <row r="124" spans="1:6" x14ac:dyDescent="0.2">
      <c r="A124" s="70"/>
      <c r="B124" s="41" t="s">
        <v>3</v>
      </c>
      <c r="C124" s="50"/>
      <c r="D124" s="30"/>
      <c r="E124" s="42"/>
      <c r="F124" s="30"/>
    </row>
    <row r="125" spans="1:6" x14ac:dyDescent="0.2">
      <c r="A125" s="70"/>
      <c r="B125" s="41" t="s">
        <v>25</v>
      </c>
      <c r="C125" s="50"/>
      <c r="D125" s="30"/>
      <c r="E125" s="42"/>
      <c r="F125" s="30">
        <v>0</v>
      </c>
    </row>
    <row r="126" spans="1:6" x14ac:dyDescent="0.2">
      <c r="A126" s="70" t="s">
        <v>3</v>
      </c>
      <c r="B126" s="41" t="s">
        <v>26</v>
      </c>
      <c r="C126" s="50"/>
      <c r="D126" s="30"/>
      <c r="E126" s="42"/>
      <c r="F126" s="30">
        <f>F123+F125</f>
        <v>8104557.1704559959</v>
      </c>
    </row>
    <row r="127" spans="1:6" x14ac:dyDescent="0.2">
      <c r="A127" s="70"/>
      <c r="B127" s="41"/>
      <c r="C127" s="50"/>
      <c r="D127" s="30"/>
      <c r="E127" s="42"/>
      <c r="F127" s="30"/>
    </row>
    <row r="128" spans="1:6" x14ac:dyDescent="0.2">
      <c r="A128" s="70"/>
      <c r="B128" s="41" t="s">
        <v>27</v>
      </c>
      <c r="C128" s="50"/>
      <c r="D128" s="30"/>
      <c r="E128" s="42"/>
      <c r="F128" s="30">
        <f>F126*15%</f>
        <v>1215683.5755683994</v>
      </c>
    </row>
    <row r="129" spans="1:256" ht="12.75" customHeight="1" x14ac:dyDescent="0.2">
      <c r="A129" s="70"/>
      <c r="B129" s="41" t="s">
        <v>134</v>
      </c>
      <c r="C129" s="50"/>
      <c r="D129" s="30"/>
      <c r="E129" s="42"/>
      <c r="F129" s="30">
        <v>788455.71699999995</v>
      </c>
    </row>
    <row r="130" spans="1:256" x14ac:dyDescent="0.2">
      <c r="A130" s="70"/>
      <c r="B130" s="41"/>
      <c r="C130" s="50"/>
      <c r="D130" s="30"/>
      <c r="E130" s="42"/>
      <c r="F130" s="30"/>
    </row>
    <row r="131" spans="1:256" x14ac:dyDescent="0.2">
      <c r="A131" s="70"/>
      <c r="B131" s="41" t="s">
        <v>38</v>
      </c>
      <c r="C131" s="50"/>
      <c r="D131" s="30"/>
      <c r="E131" s="42"/>
      <c r="F131" s="30">
        <f>F128+F129</f>
        <v>2004139.2925683993</v>
      </c>
    </row>
    <row r="132" spans="1:256" x14ac:dyDescent="0.2">
      <c r="A132" s="70"/>
      <c r="B132" s="41" t="s">
        <v>44</v>
      </c>
      <c r="C132" s="50"/>
      <c r="D132" s="30"/>
      <c r="E132" s="42"/>
      <c r="F132" s="30">
        <v>2438013.08</v>
      </c>
      <c r="H132" s="90"/>
    </row>
    <row r="133" spans="1:256" x14ac:dyDescent="0.2">
      <c r="A133" s="70"/>
      <c r="B133" s="41" t="s">
        <v>46</v>
      </c>
      <c r="C133" s="50"/>
      <c r="D133" s="30"/>
      <c r="E133" s="42"/>
      <c r="F133" s="30">
        <v>0</v>
      </c>
    </row>
    <row r="134" spans="1:256" x14ac:dyDescent="0.2">
      <c r="A134" s="70"/>
      <c r="B134" s="41" t="s">
        <v>47</v>
      </c>
      <c r="C134" s="50"/>
      <c r="D134" s="30"/>
      <c r="E134" s="42"/>
      <c r="F134" s="30">
        <v>0</v>
      </c>
    </row>
    <row r="135" spans="1:256" x14ac:dyDescent="0.2">
      <c r="A135" s="70"/>
      <c r="B135" s="41" t="s">
        <v>45</v>
      </c>
      <c r="C135" s="50"/>
      <c r="D135" s="30"/>
      <c r="E135" s="42"/>
      <c r="F135" s="30"/>
    </row>
    <row r="136" spans="1:256" x14ac:dyDescent="0.2">
      <c r="A136" s="70"/>
      <c r="B136" s="41"/>
      <c r="C136" s="50"/>
      <c r="D136" s="30"/>
      <c r="E136" s="42"/>
      <c r="F136" s="30"/>
    </row>
    <row r="137" spans="1:256" x14ac:dyDescent="0.2">
      <c r="A137" s="70"/>
      <c r="B137" s="41" t="s">
        <v>39</v>
      </c>
      <c r="C137" s="50"/>
      <c r="D137" s="30"/>
      <c r="E137" s="42"/>
      <c r="F137" s="30">
        <f>IF((F131-F132-F133-F134-F135)&lt;0,0,F131-F132-F133-F134-F135)</f>
        <v>0</v>
      </c>
    </row>
    <row r="138" spans="1:256" x14ac:dyDescent="0.2">
      <c r="A138" s="70"/>
      <c r="B138" s="41" t="s">
        <v>40</v>
      </c>
      <c r="C138" s="50"/>
      <c r="D138" s="30"/>
      <c r="E138" s="42"/>
      <c r="F138" s="30">
        <v>0</v>
      </c>
    </row>
    <row r="139" spans="1:256" x14ac:dyDescent="0.2">
      <c r="A139" s="70"/>
      <c r="B139" s="41" t="s">
        <v>41</v>
      </c>
      <c r="C139" s="50"/>
      <c r="D139" s="30"/>
      <c r="E139" s="42"/>
      <c r="F139" s="30">
        <f>F131-F132</f>
        <v>-433873.78743160074</v>
      </c>
    </row>
    <row r="140" spans="1:256" ht="12.75" x14ac:dyDescent="0.2">
      <c r="A140" s="73"/>
      <c r="B140" s="74" t="s">
        <v>3</v>
      </c>
      <c r="C140" s="75"/>
      <c r="D140" s="76"/>
      <c r="E140" s="93" t="s">
        <v>3</v>
      </c>
      <c r="F140" s="93" t="s">
        <v>3</v>
      </c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  <c r="IU140" s="81"/>
      <c r="IV140" s="81"/>
    </row>
    <row r="141" spans="1:256" ht="12.75" x14ac:dyDescent="0.2">
      <c r="A141" s="44" t="s">
        <v>75</v>
      </c>
      <c r="F141" s="95" t="s">
        <v>133</v>
      </c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81"/>
      <c r="II141" s="81"/>
      <c r="IJ141" s="81"/>
      <c r="IK141" s="81"/>
      <c r="IL141" s="81"/>
      <c r="IM141" s="81"/>
      <c r="IN141" s="81"/>
      <c r="IO141" s="81"/>
      <c r="IP141" s="81"/>
      <c r="IQ141" s="81"/>
      <c r="IR141" s="81"/>
      <c r="IS141" s="81"/>
      <c r="IT141" s="81"/>
      <c r="IU141" s="81"/>
      <c r="IV141" s="81"/>
    </row>
    <row r="142" spans="1:256" ht="12.75" x14ac:dyDescent="0.2">
      <c r="F142" s="95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V142" s="81"/>
      <c r="HW142" s="81"/>
      <c r="HX142" s="81"/>
      <c r="HY142" s="81"/>
      <c r="HZ142" s="81"/>
      <c r="IA142" s="81"/>
      <c r="IB142" s="81"/>
      <c r="IC142" s="81"/>
      <c r="ID142" s="81"/>
      <c r="IE142" s="81"/>
      <c r="IF142" s="81"/>
      <c r="IG142" s="81"/>
      <c r="IH142" s="81"/>
      <c r="II142" s="81"/>
      <c r="IJ142" s="81"/>
      <c r="IK142" s="81"/>
      <c r="IL142" s="81"/>
      <c r="IM142" s="81"/>
      <c r="IN142" s="81"/>
      <c r="IO142" s="81"/>
      <c r="IP142" s="81"/>
      <c r="IQ142" s="81"/>
      <c r="IR142" s="81"/>
      <c r="IS142" s="81"/>
      <c r="IT142" s="81"/>
      <c r="IU142" s="81"/>
      <c r="IV142" s="81"/>
    </row>
    <row r="143" spans="1:256" ht="12.75" x14ac:dyDescent="0.2">
      <c r="F143" s="96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V143" s="81"/>
      <c r="HW143" s="81"/>
      <c r="HX143" s="81"/>
      <c r="HY143" s="81"/>
      <c r="HZ143" s="81"/>
      <c r="IA143" s="81"/>
      <c r="IB143" s="81"/>
      <c r="IC143" s="81"/>
      <c r="ID143" s="81"/>
      <c r="IE143" s="81"/>
      <c r="IF143" s="81"/>
      <c r="IG143" s="81"/>
      <c r="IH143" s="81"/>
      <c r="II143" s="81"/>
      <c r="IJ143" s="81"/>
      <c r="IK143" s="81"/>
      <c r="IL143" s="81"/>
      <c r="IM143" s="81"/>
      <c r="IN143" s="81"/>
      <c r="IO143" s="81"/>
      <c r="IP143" s="81"/>
      <c r="IQ143" s="81"/>
      <c r="IR143" s="81"/>
      <c r="IS143" s="81"/>
      <c r="IT143" s="81"/>
      <c r="IU143" s="81"/>
      <c r="IV143" s="81"/>
    </row>
    <row r="144" spans="1:256" ht="12.75" x14ac:dyDescent="0.2">
      <c r="F144" s="95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  <c r="IU144" s="81"/>
      <c r="IV144" s="81"/>
    </row>
    <row r="145" spans="1:256" ht="12.75" x14ac:dyDescent="0.2">
      <c r="F145" s="95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</row>
    <row r="146" spans="1:256" ht="12.75" x14ac:dyDescent="0.2">
      <c r="A146" s="79" t="s">
        <v>72</v>
      </c>
      <c r="B146" s="79"/>
      <c r="C146" s="79"/>
      <c r="D146" s="79"/>
      <c r="E146" s="80"/>
      <c r="F146" s="81"/>
    </row>
    <row r="147" spans="1:256" ht="12.75" x14ac:dyDescent="0.2">
      <c r="A147" s="79" t="s">
        <v>73</v>
      </c>
      <c r="B147" s="79"/>
      <c r="C147" s="79"/>
      <c r="D147" s="79"/>
      <c r="E147" s="81"/>
      <c r="F147" s="81"/>
    </row>
    <row r="148" spans="1:256" ht="12.75" x14ac:dyDescent="0.2">
      <c r="A148" s="79" t="s">
        <v>74</v>
      </c>
      <c r="B148" s="79"/>
      <c r="C148" s="79"/>
      <c r="D148" s="79"/>
      <c r="E148" s="81"/>
      <c r="F148" s="81"/>
    </row>
  </sheetData>
  <mergeCells count="8">
    <mergeCell ref="A76:F76"/>
    <mergeCell ref="A77:F77"/>
    <mergeCell ref="A1:F1"/>
    <mergeCell ref="A2:F2"/>
    <mergeCell ref="A4:F4"/>
    <mergeCell ref="A5:F5"/>
    <mergeCell ref="A73:F73"/>
    <mergeCell ref="A74:F74"/>
  </mergeCells>
  <pageMargins left="0.511811024" right="0.511811024" top="0.78740157499999996" bottom="0.78740157499999996" header="0.31496062000000002" footer="0.31496062000000002"/>
  <pageSetup paperSize="9" scale="40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tabSelected="1" view="pageBreakPreview" zoomScale="110" zoomScaleNormal="100" zoomScaleSheetLayoutView="110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D1"/>
    </sheetView>
  </sheetViews>
  <sheetFormatPr defaultColWidth="11.42578125" defaultRowHeight="12" x14ac:dyDescent="0.2"/>
  <cols>
    <col min="1" max="1" width="11.5703125" style="41" bestFit="1" customWidth="1"/>
    <col min="2" max="2" width="15.140625" style="41" customWidth="1"/>
    <col min="3" max="3" width="61.42578125" style="41" customWidth="1"/>
    <col min="4" max="4" width="17.140625" style="104" customWidth="1"/>
    <col min="5" max="5" width="18.28515625" style="41" bestFit="1" customWidth="1"/>
    <col min="6" max="6" width="16.42578125" style="41" customWidth="1"/>
    <col min="7" max="7" width="15.7109375" style="41" customWidth="1"/>
    <col min="8" max="9" width="17.140625" style="41" customWidth="1"/>
    <col min="10" max="10" width="16" style="41" customWidth="1"/>
    <col min="11" max="11" width="15.28515625" style="41" customWidth="1"/>
    <col min="12" max="12" width="15.7109375" style="41" customWidth="1"/>
    <col min="13" max="13" width="16.140625" style="41" customWidth="1"/>
    <col min="14" max="15" width="18.140625" style="41" customWidth="1"/>
    <col min="16" max="16" width="17.5703125" style="41" customWidth="1"/>
    <col min="17" max="255" width="11.42578125" style="41"/>
    <col min="256" max="256" width="7.7109375" style="41" customWidth="1"/>
    <col min="257" max="257" width="47.5703125" style="41" customWidth="1"/>
    <col min="258" max="258" width="12.42578125" style="41" customWidth="1"/>
    <col min="259" max="259" width="14.5703125" style="41" bestFit="1" customWidth="1"/>
    <col min="260" max="261" width="13.5703125" style="41" bestFit="1" customWidth="1"/>
    <col min="262" max="262" width="11.42578125" style="41"/>
    <col min="263" max="263" width="13.5703125" style="41" bestFit="1" customWidth="1"/>
    <col min="264" max="511" width="11.42578125" style="41"/>
    <col min="512" max="512" width="7.7109375" style="41" customWidth="1"/>
    <col min="513" max="513" width="47.5703125" style="41" customWidth="1"/>
    <col min="514" max="514" width="12.42578125" style="41" customWidth="1"/>
    <col min="515" max="515" width="14.5703125" style="41" bestFit="1" customWidth="1"/>
    <col min="516" max="517" width="13.5703125" style="41" bestFit="1" customWidth="1"/>
    <col min="518" max="518" width="11.42578125" style="41"/>
    <col min="519" max="519" width="13.5703125" style="41" bestFit="1" customWidth="1"/>
    <col min="520" max="767" width="11.42578125" style="41"/>
    <col min="768" max="768" width="7.7109375" style="41" customWidth="1"/>
    <col min="769" max="769" width="47.5703125" style="41" customWidth="1"/>
    <col min="770" max="770" width="12.42578125" style="41" customWidth="1"/>
    <col min="771" max="771" width="14.5703125" style="41" bestFit="1" customWidth="1"/>
    <col min="772" max="773" width="13.5703125" style="41" bestFit="1" customWidth="1"/>
    <col min="774" max="774" width="11.42578125" style="41"/>
    <col min="775" max="775" width="13.5703125" style="41" bestFit="1" customWidth="1"/>
    <col min="776" max="1023" width="11.42578125" style="41"/>
    <col min="1024" max="1024" width="7.7109375" style="41" customWidth="1"/>
    <col min="1025" max="1025" width="47.5703125" style="41" customWidth="1"/>
    <col min="1026" max="1026" width="12.42578125" style="41" customWidth="1"/>
    <col min="1027" max="1027" width="14.5703125" style="41" bestFit="1" customWidth="1"/>
    <col min="1028" max="1029" width="13.5703125" style="41" bestFit="1" customWidth="1"/>
    <col min="1030" max="1030" width="11.42578125" style="41"/>
    <col min="1031" max="1031" width="13.5703125" style="41" bestFit="1" customWidth="1"/>
    <col min="1032" max="1279" width="11.42578125" style="41"/>
    <col min="1280" max="1280" width="7.7109375" style="41" customWidth="1"/>
    <col min="1281" max="1281" width="47.5703125" style="41" customWidth="1"/>
    <col min="1282" max="1282" width="12.42578125" style="41" customWidth="1"/>
    <col min="1283" max="1283" width="14.5703125" style="41" bestFit="1" customWidth="1"/>
    <col min="1284" max="1285" width="13.5703125" style="41" bestFit="1" customWidth="1"/>
    <col min="1286" max="1286" width="11.42578125" style="41"/>
    <col min="1287" max="1287" width="13.5703125" style="41" bestFit="1" customWidth="1"/>
    <col min="1288" max="1535" width="11.42578125" style="41"/>
    <col min="1536" max="1536" width="7.7109375" style="41" customWidth="1"/>
    <col min="1537" max="1537" width="47.5703125" style="41" customWidth="1"/>
    <col min="1538" max="1538" width="12.42578125" style="41" customWidth="1"/>
    <col min="1539" max="1539" width="14.5703125" style="41" bestFit="1" customWidth="1"/>
    <col min="1540" max="1541" width="13.5703125" style="41" bestFit="1" customWidth="1"/>
    <col min="1542" max="1542" width="11.42578125" style="41"/>
    <col min="1543" max="1543" width="13.5703125" style="41" bestFit="1" customWidth="1"/>
    <col min="1544" max="1791" width="11.42578125" style="41"/>
    <col min="1792" max="1792" width="7.7109375" style="41" customWidth="1"/>
    <col min="1793" max="1793" width="47.5703125" style="41" customWidth="1"/>
    <col min="1794" max="1794" width="12.42578125" style="41" customWidth="1"/>
    <col min="1795" max="1795" width="14.5703125" style="41" bestFit="1" customWidth="1"/>
    <col min="1796" max="1797" width="13.5703125" style="41" bestFit="1" customWidth="1"/>
    <col min="1798" max="1798" width="11.42578125" style="41"/>
    <col min="1799" max="1799" width="13.5703125" style="41" bestFit="1" customWidth="1"/>
    <col min="1800" max="2047" width="11.42578125" style="41"/>
    <col min="2048" max="2048" width="7.7109375" style="41" customWidth="1"/>
    <col min="2049" max="2049" width="47.5703125" style="41" customWidth="1"/>
    <col min="2050" max="2050" width="12.42578125" style="41" customWidth="1"/>
    <col min="2051" max="2051" width="14.5703125" style="41" bestFit="1" customWidth="1"/>
    <col min="2052" max="2053" width="13.5703125" style="41" bestFit="1" customWidth="1"/>
    <col min="2054" max="2054" width="11.42578125" style="41"/>
    <col min="2055" max="2055" width="13.5703125" style="41" bestFit="1" customWidth="1"/>
    <col min="2056" max="2303" width="11.42578125" style="41"/>
    <col min="2304" max="2304" width="7.7109375" style="41" customWidth="1"/>
    <col min="2305" max="2305" width="47.5703125" style="41" customWidth="1"/>
    <col min="2306" max="2306" width="12.42578125" style="41" customWidth="1"/>
    <col min="2307" max="2307" width="14.5703125" style="41" bestFit="1" customWidth="1"/>
    <col min="2308" max="2309" width="13.5703125" style="41" bestFit="1" customWidth="1"/>
    <col min="2310" max="2310" width="11.42578125" style="41"/>
    <col min="2311" max="2311" width="13.5703125" style="41" bestFit="1" customWidth="1"/>
    <col min="2312" max="2559" width="11.42578125" style="41"/>
    <col min="2560" max="2560" width="7.7109375" style="41" customWidth="1"/>
    <col min="2561" max="2561" width="47.5703125" style="41" customWidth="1"/>
    <col min="2562" max="2562" width="12.42578125" style="41" customWidth="1"/>
    <col min="2563" max="2563" width="14.5703125" style="41" bestFit="1" customWidth="1"/>
    <col min="2564" max="2565" width="13.5703125" style="41" bestFit="1" customWidth="1"/>
    <col min="2566" max="2566" width="11.42578125" style="41"/>
    <col min="2567" max="2567" width="13.5703125" style="41" bestFit="1" customWidth="1"/>
    <col min="2568" max="2815" width="11.42578125" style="41"/>
    <col min="2816" max="2816" width="7.7109375" style="41" customWidth="1"/>
    <col min="2817" max="2817" width="47.5703125" style="41" customWidth="1"/>
    <col min="2818" max="2818" width="12.42578125" style="41" customWidth="1"/>
    <col min="2819" max="2819" width="14.5703125" style="41" bestFit="1" customWidth="1"/>
    <col min="2820" max="2821" width="13.5703125" style="41" bestFit="1" customWidth="1"/>
    <col min="2822" max="2822" width="11.42578125" style="41"/>
    <col min="2823" max="2823" width="13.5703125" style="41" bestFit="1" customWidth="1"/>
    <col min="2824" max="3071" width="11.42578125" style="41"/>
    <col min="3072" max="3072" width="7.7109375" style="41" customWidth="1"/>
    <col min="3073" max="3073" width="47.5703125" style="41" customWidth="1"/>
    <col min="3074" max="3074" width="12.42578125" style="41" customWidth="1"/>
    <col min="3075" max="3075" width="14.5703125" style="41" bestFit="1" customWidth="1"/>
    <col min="3076" max="3077" width="13.5703125" style="41" bestFit="1" customWidth="1"/>
    <col min="3078" max="3078" width="11.42578125" style="41"/>
    <col min="3079" max="3079" width="13.5703125" style="41" bestFit="1" customWidth="1"/>
    <col min="3080" max="3327" width="11.42578125" style="41"/>
    <col min="3328" max="3328" width="7.7109375" style="41" customWidth="1"/>
    <col min="3329" max="3329" width="47.5703125" style="41" customWidth="1"/>
    <col min="3330" max="3330" width="12.42578125" style="41" customWidth="1"/>
    <col min="3331" max="3331" width="14.5703125" style="41" bestFit="1" customWidth="1"/>
    <col min="3332" max="3333" width="13.5703125" style="41" bestFit="1" customWidth="1"/>
    <col min="3334" max="3334" width="11.42578125" style="41"/>
    <col min="3335" max="3335" width="13.5703125" style="41" bestFit="1" customWidth="1"/>
    <col min="3336" max="3583" width="11.42578125" style="41"/>
    <col min="3584" max="3584" width="7.7109375" style="41" customWidth="1"/>
    <col min="3585" max="3585" width="47.5703125" style="41" customWidth="1"/>
    <col min="3586" max="3586" width="12.42578125" style="41" customWidth="1"/>
    <col min="3587" max="3587" width="14.5703125" style="41" bestFit="1" customWidth="1"/>
    <col min="3588" max="3589" width="13.5703125" style="41" bestFit="1" customWidth="1"/>
    <col min="3590" max="3590" width="11.42578125" style="41"/>
    <col min="3591" max="3591" width="13.5703125" style="41" bestFit="1" customWidth="1"/>
    <col min="3592" max="3839" width="11.42578125" style="41"/>
    <col min="3840" max="3840" width="7.7109375" style="41" customWidth="1"/>
    <col min="3841" max="3841" width="47.5703125" style="41" customWidth="1"/>
    <col min="3842" max="3842" width="12.42578125" style="41" customWidth="1"/>
    <col min="3843" max="3843" width="14.5703125" style="41" bestFit="1" customWidth="1"/>
    <col min="3844" max="3845" width="13.5703125" style="41" bestFit="1" customWidth="1"/>
    <col min="3846" max="3846" width="11.42578125" style="41"/>
    <col min="3847" max="3847" width="13.5703125" style="41" bestFit="1" customWidth="1"/>
    <col min="3848" max="4095" width="11.42578125" style="41"/>
    <col min="4096" max="4096" width="7.7109375" style="41" customWidth="1"/>
    <col min="4097" max="4097" width="47.5703125" style="41" customWidth="1"/>
    <col min="4098" max="4098" width="12.42578125" style="41" customWidth="1"/>
    <col min="4099" max="4099" width="14.5703125" style="41" bestFit="1" customWidth="1"/>
    <col min="4100" max="4101" width="13.5703125" style="41" bestFit="1" customWidth="1"/>
    <col min="4102" max="4102" width="11.42578125" style="41"/>
    <col min="4103" max="4103" width="13.5703125" style="41" bestFit="1" customWidth="1"/>
    <col min="4104" max="4351" width="11.42578125" style="41"/>
    <col min="4352" max="4352" width="7.7109375" style="41" customWidth="1"/>
    <col min="4353" max="4353" width="47.5703125" style="41" customWidth="1"/>
    <col min="4354" max="4354" width="12.42578125" style="41" customWidth="1"/>
    <col min="4355" max="4355" width="14.5703125" style="41" bestFit="1" customWidth="1"/>
    <col min="4356" max="4357" width="13.5703125" style="41" bestFit="1" customWidth="1"/>
    <col min="4358" max="4358" width="11.42578125" style="41"/>
    <col min="4359" max="4359" width="13.5703125" style="41" bestFit="1" customWidth="1"/>
    <col min="4360" max="4607" width="11.42578125" style="41"/>
    <col min="4608" max="4608" width="7.7109375" style="41" customWidth="1"/>
    <col min="4609" max="4609" width="47.5703125" style="41" customWidth="1"/>
    <col min="4610" max="4610" width="12.42578125" style="41" customWidth="1"/>
    <col min="4611" max="4611" width="14.5703125" style="41" bestFit="1" customWidth="1"/>
    <col min="4612" max="4613" width="13.5703125" style="41" bestFit="1" customWidth="1"/>
    <col min="4614" max="4614" width="11.42578125" style="41"/>
    <col min="4615" max="4615" width="13.5703125" style="41" bestFit="1" customWidth="1"/>
    <col min="4616" max="4863" width="11.42578125" style="41"/>
    <col min="4864" max="4864" width="7.7109375" style="41" customWidth="1"/>
    <col min="4865" max="4865" width="47.5703125" style="41" customWidth="1"/>
    <col min="4866" max="4866" width="12.42578125" style="41" customWidth="1"/>
    <col min="4867" max="4867" width="14.5703125" style="41" bestFit="1" customWidth="1"/>
    <col min="4868" max="4869" width="13.5703125" style="41" bestFit="1" customWidth="1"/>
    <col min="4870" max="4870" width="11.42578125" style="41"/>
    <col min="4871" max="4871" width="13.5703125" style="41" bestFit="1" customWidth="1"/>
    <col min="4872" max="5119" width="11.42578125" style="41"/>
    <col min="5120" max="5120" width="7.7109375" style="41" customWidth="1"/>
    <col min="5121" max="5121" width="47.5703125" style="41" customWidth="1"/>
    <col min="5122" max="5122" width="12.42578125" style="41" customWidth="1"/>
    <col min="5123" max="5123" width="14.5703125" style="41" bestFit="1" customWidth="1"/>
    <col min="5124" max="5125" width="13.5703125" style="41" bestFit="1" customWidth="1"/>
    <col min="5126" max="5126" width="11.42578125" style="41"/>
    <col min="5127" max="5127" width="13.5703125" style="41" bestFit="1" customWidth="1"/>
    <col min="5128" max="5375" width="11.42578125" style="41"/>
    <col min="5376" max="5376" width="7.7109375" style="41" customWidth="1"/>
    <col min="5377" max="5377" width="47.5703125" style="41" customWidth="1"/>
    <col min="5378" max="5378" width="12.42578125" style="41" customWidth="1"/>
    <col min="5379" max="5379" width="14.5703125" style="41" bestFit="1" customWidth="1"/>
    <col min="5380" max="5381" width="13.5703125" style="41" bestFit="1" customWidth="1"/>
    <col min="5382" max="5382" width="11.42578125" style="41"/>
    <col min="5383" max="5383" width="13.5703125" style="41" bestFit="1" customWidth="1"/>
    <col min="5384" max="5631" width="11.42578125" style="41"/>
    <col min="5632" max="5632" width="7.7109375" style="41" customWidth="1"/>
    <col min="5633" max="5633" width="47.5703125" style="41" customWidth="1"/>
    <col min="5634" max="5634" width="12.42578125" style="41" customWidth="1"/>
    <col min="5635" max="5635" width="14.5703125" style="41" bestFit="1" customWidth="1"/>
    <col min="5636" max="5637" width="13.5703125" style="41" bestFit="1" customWidth="1"/>
    <col min="5638" max="5638" width="11.42578125" style="41"/>
    <col min="5639" max="5639" width="13.5703125" style="41" bestFit="1" customWidth="1"/>
    <col min="5640" max="5887" width="11.42578125" style="41"/>
    <col min="5888" max="5888" width="7.7109375" style="41" customWidth="1"/>
    <col min="5889" max="5889" width="47.5703125" style="41" customWidth="1"/>
    <col min="5890" max="5890" width="12.42578125" style="41" customWidth="1"/>
    <col min="5891" max="5891" width="14.5703125" style="41" bestFit="1" customWidth="1"/>
    <col min="5892" max="5893" width="13.5703125" style="41" bestFit="1" customWidth="1"/>
    <col min="5894" max="5894" width="11.42578125" style="41"/>
    <col min="5895" max="5895" width="13.5703125" style="41" bestFit="1" customWidth="1"/>
    <col min="5896" max="6143" width="11.42578125" style="41"/>
    <col min="6144" max="6144" width="7.7109375" style="41" customWidth="1"/>
    <col min="6145" max="6145" width="47.5703125" style="41" customWidth="1"/>
    <col min="6146" max="6146" width="12.42578125" style="41" customWidth="1"/>
    <col min="6147" max="6147" width="14.5703125" style="41" bestFit="1" customWidth="1"/>
    <col min="6148" max="6149" width="13.5703125" style="41" bestFit="1" customWidth="1"/>
    <col min="6150" max="6150" width="11.42578125" style="41"/>
    <col min="6151" max="6151" width="13.5703125" style="41" bestFit="1" customWidth="1"/>
    <col min="6152" max="6399" width="11.42578125" style="41"/>
    <col min="6400" max="6400" width="7.7109375" style="41" customWidth="1"/>
    <col min="6401" max="6401" width="47.5703125" style="41" customWidth="1"/>
    <col min="6402" max="6402" width="12.42578125" style="41" customWidth="1"/>
    <col min="6403" max="6403" width="14.5703125" style="41" bestFit="1" customWidth="1"/>
    <col min="6404" max="6405" width="13.5703125" style="41" bestFit="1" customWidth="1"/>
    <col min="6406" max="6406" width="11.42578125" style="41"/>
    <col min="6407" max="6407" width="13.5703125" style="41" bestFit="1" customWidth="1"/>
    <col min="6408" max="6655" width="11.42578125" style="41"/>
    <col min="6656" max="6656" width="7.7109375" style="41" customWidth="1"/>
    <col min="6657" max="6657" width="47.5703125" style="41" customWidth="1"/>
    <col min="6658" max="6658" width="12.42578125" style="41" customWidth="1"/>
    <col min="6659" max="6659" width="14.5703125" style="41" bestFit="1" customWidth="1"/>
    <col min="6660" max="6661" width="13.5703125" style="41" bestFit="1" customWidth="1"/>
    <col min="6662" max="6662" width="11.42578125" style="41"/>
    <col min="6663" max="6663" width="13.5703125" style="41" bestFit="1" customWidth="1"/>
    <col min="6664" max="6911" width="11.42578125" style="41"/>
    <col min="6912" max="6912" width="7.7109375" style="41" customWidth="1"/>
    <col min="6913" max="6913" width="47.5703125" style="41" customWidth="1"/>
    <col min="6914" max="6914" width="12.42578125" style="41" customWidth="1"/>
    <col min="6915" max="6915" width="14.5703125" style="41" bestFit="1" customWidth="1"/>
    <col min="6916" max="6917" width="13.5703125" style="41" bestFit="1" customWidth="1"/>
    <col min="6918" max="6918" width="11.42578125" style="41"/>
    <col min="6919" max="6919" width="13.5703125" style="41" bestFit="1" customWidth="1"/>
    <col min="6920" max="7167" width="11.42578125" style="41"/>
    <col min="7168" max="7168" width="7.7109375" style="41" customWidth="1"/>
    <col min="7169" max="7169" width="47.5703125" style="41" customWidth="1"/>
    <col min="7170" max="7170" width="12.42578125" style="41" customWidth="1"/>
    <col min="7171" max="7171" width="14.5703125" style="41" bestFit="1" customWidth="1"/>
    <col min="7172" max="7173" width="13.5703125" style="41" bestFit="1" customWidth="1"/>
    <col min="7174" max="7174" width="11.42578125" style="41"/>
    <col min="7175" max="7175" width="13.5703125" style="41" bestFit="1" customWidth="1"/>
    <col min="7176" max="7423" width="11.42578125" style="41"/>
    <col min="7424" max="7424" width="7.7109375" style="41" customWidth="1"/>
    <col min="7425" max="7425" width="47.5703125" style="41" customWidth="1"/>
    <col min="7426" max="7426" width="12.42578125" style="41" customWidth="1"/>
    <col min="7427" max="7427" width="14.5703125" style="41" bestFit="1" customWidth="1"/>
    <col min="7428" max="7429" width="13.5703125" style="41" bestFit="1" customWidth="1"/>
    <col min="7430" max="7430" width="11.42578125" style="41"/>
    <col min="7431" max="7431" width="13.5703125" style="41" bestFit="1" customWidth="1"/>
    <col min="7432" max="7679" width="11.42578125" style="41"/>
    <col min="7680" max="7680" width="7.7109375" style="41" customWidth="1"/>
    <col min="7681" max="7681" width="47.5703125" style="41" customWidth="1"/>
    <col min="7682" max="7682" width="12.42578125" style="41" customWidth="1"/>
    <col min="7683" max="7683" width="14.5703125" style="41" bestFit="1" customWidth="1"/>
    <col min="7684" max="7685" width="13.5703125" style="41" bestFit="1" customWidth="1"/>
    <col min="7686" max="7686" width="11.42578125" style="41"/>
    <col min="7687" max="7687" width="13.5703125" style="41" bestFit="1" customWidth="1"/>
    <col min="7688" max="7935" width="11.42578125" style="41"/>
    <col min="7936" max="7936" width="7.7109375" style="41" customWidth="1"/>
    <col min="7937" max="7937" width="47.5703125" style="41" customWidth="1"/>
    <col min="7938" max="7938" width="12.42578125" style="41" customWidth="1"/>
    <col min="7939" max="7939" width="14.5703125" style="41" bestFit="1" customWidth="1"/>
    <col min="7940" max="7941" width="13.5703125" style="41" bestFit="1" customWidth="1"/>
    <col min="7942" max="7942" width="11.42578125" style="41"/>
    <col min="7943" max="7943" width="13.5703125" style="41" bestFit="1" customWidth="1"/>
    <col min="7944" max="8191" width="11.42578125" style="41"/>
    <col min="8192" max="8192" width="7.7109375" style="41" customWidth="1"/>
    <col min="8193" max="8193" width="47.5703125" style="41" customWidth="1"/>
    <col min="8194" max="8194" width="12.42578125" style="41" customWidth="1"/>
    <col min="8195" max="8195" width="14.5703125" style="41" bestFit="1" customWidth="1"/>
    <col min="8196" max="8197" width="13.5703125" style="41" bestFit="1" customWidth="1"/>
    <col min="8198" max="8198" width="11.42578125" style="41"/>
    <col min="8199" max="8199" width="13.5703125" style="41" bestFit="1" customWidth="1"/>
    <col min="8200" max="8447" width="11.42578125" style="41"/>
    <col min="8448" max="8448" width="7.7109375" style="41" customWidth="1"/>
    <col min="8449" max="8449" width="47.5703125" style="41" customWidth="1"/>
    <col min="8450" max="8450" width="12.42578125" style="41" customWidth="1"/>
    <col min="8451" max="8451" width="14.5703125" style="41" bestFit="1" customWidth="1"/>
    <col min="8452" max="8453" width="13.5703125" style="41" bestFit="1" customWidth="1"/>
    <col min="8454" max="8454" width="11.42578125" style="41"/>
    <col min="8455" max="8455" width="13.5703125" style="41" bestFit="1" customWidth="1"/>
    <col min="8456" max="8703" width="11.42578125" style="41"/>
    <col min="8704" max="8704" width="7.7109375" style="41" customWidth="1"/>
    <col min="8705" max="8705" width="47.5703125" style="41" customWidth="1"/>
    <col min="8706" max="8706" width="12.42578125" style="41" customWidth="1"/>
    <col min="8707" max="8707" width="14.5703125" style="41" bestFit="1" customWidth="1"/>
    <col min="8708" max="8709" width="13.5703125" style="41" bestFit="1" customWidth="1"/>
    <col min="8710" max="8710" width="11.42578125" style="41"/>
    <col min="8711" max="8711" width="13.5703125" style="41" bestFit="1" customWidth="1"/>
    <col min="8712" max="8959" width="11.42578125" style="41"/>
    <col min="8960" max="8960" width="7.7109375" style="41" customWidth="1"/>
    <col min="8961" max="8961" width="47.5703125" style="41" customWidth="1"/>
    <col min="8962" max="8962" width="12.42578125" style="41" customWidth="1"/>
    <col min="8963" max="8963" width="14.5703125" style="41" bestFit="1" customWidth="1"/>
    <col min="8964" max="8965" width="13.5703125" style="41" bestFit="1" customWidth="1"/>
    <col min="8966" max="8966" width="11.42578125" style="41"/>
    <col min="8967" max="8967" width="13.5703125" style="41" bestFit="1" customWidth="1"/>
    <col min="8968" max="9215" width="11.42578125" style="41"/>
    <col min="9216" max="9216" width="7.7109375" style="41" customWidth="1"/>
    <col min="9217" max="9217" width="47.5703125" style="41" customWidth="1"/>
    <col min="9218" max="9218" width="12.42578125" style="41" customWidth="1"/>
    <col min="9219" max="9219" width="14.5703125" style="41" bestFit="1" customWidth="1"/>
    <col min="9220" max="9221" width="13.5703125" style="41" bestFit="1" customWidth="1"/>
    <col min="9222" max="9222" width="11.42578125" style="41"/>
    <col min="9223" max="9223" width="13.5703125" style="41" bestFit="1" customWidth="1"/>
    <col min="9224" max="9471" width="11.42578125" style="41"/>
    <col min="9472" max="9472" width="7.7109375" style="41" customWidth="1"/>
    <col min="9473" max="9473" width="47.5703125" style="41" customWidth="1"/>
    <col min="9474" max="9474" width="12.42578125" style="41" customWidth="1"/>
    <col min="9475" max="9475" width="14.5703125" style="41" bestFit="1" customWidth="1"/>
    <col min="9476" max="9477" width="13.5703125" style="41" bestFit="1" customWidth="1"/>
    <col min="9478" max="9478" width="11.42578125" style="41"/>
    <col min="9479" max="9479" width="13.5703125" style="41" bestFit="1" customWidth="1"/>
    <col min="9480" max="9727" width="11.42578125" style="41"/>
    <col min="9728" max="9728" width="7.7109375" style="41" customWidth="1"/>
    <col min="9729" max="9729" width="47.5703125" style="41" customWidth="1"/>
    <col min="9730" max="9730" width="12.42578125" style="41" customWidth="1"/>
    <col min="9731" max="9731" width="14.5703125" style="41" bestFit="1" customWidth="1"/>
    <col min="9732" max="9733" width="13.5703125" style="41" bestFit="1" customWidth="1"/>
    <col min="9734" max="9734" width="11.42578125" style="41"/>
    <col min="9735" max="9735" width="13.5703125" style="41" bestFit="1" customWidth="1"/>
    <col min="9736" max="9983" width="11.42578125" style="41"/>
    <col min="9984" max="9984" width="7.7109375" style="41" customWidth="1"/>
    <col min="9985" max="9985" width="47.5703125" style="41" customWidth="1"/>
    <col min="9986" max="9986" width="12.42578125" style="41" customWidth="1"/>
    <col min="9987" max="9987" width="14.5703125" style="41" bestFit="1" customWidth="1"/>
    <col min="9988" max="9989" width="13.5703125" style="41" bestFit="1" customWidth="1"/>
    <col min="9990" max="9990" width="11.42578125" style="41"/>
    <col min="9991" max="9991" width="13.5703125" style="41" bestFit="1" customWidth="1"/>
    <col min="9992" max="10239" width="11.42578125" style="41"/>
    <col min="10240" max="10240" width="7.7109375" style="41" customWidth="1"/>
    <col min="10241" max="10241" width="47.5703125" style="41" customWidth="1"/>
    <col min="10242" max="10242" width="12.42578125" style="41" customWidth="1"/>
    <col min="10243" max="10243" width="14.5703125" style="41" bestFit="1" customWidth="1"/>
    <col min="10244" max="10245" width="13.5703125" style="41" bestFit="1" customWidth="1"/>
    <col min="10246" max="10246" width="11.42578125" style="41"/>
    <col min="10247" max="10247" width="13.5703125" style="41" bestFit="1" customWidth="1"/>
    <col min="10248" max="10495" width="11.42578125" style="41"/>
    <col min="10496" max="10496" width="7.7109375" style="41" customWidth="1"/>
    <col min="10497" max="10497" width="47.5703125" style="41" customWidth="1"/>
    <col min="10498" max="10498" width="12.42578125" style="41" customWidth="1"/>
    <col min="10499" max="10499" width="14.5703125" style="41" bestFit="1" customWidth="1"/>
    <col min="10500" max="10501" width="13.5703125" style="41" bestFit="1" customWidth="1"/>
    <col min="10502" max="10502" width="11.42578125" style="41"/>
    <col min="10503" max="10503" width="13.5703125" style="41" bestFit="1" customWidth="1"/>
    <col min="10504" max="10751" width="11.42578125" style="41"/>
    <col min="10752" max="10752" width="7.7109375" style="41" customWidth="1"/>
    <col min="10753" max="10753" width="47.5703125" style="41" customWidth="1"/>
    <col min="10754" max="10754" width="12.42578125" style="41" customWidth="1"/>
    <col min="10755" max="10755" width="14.5703125" style="41" bestFit="1" customWidth="1"/>
    <col min="10756" max="10757" width="13.5703125" style="41" bestFit="1" customWidth="1"/>
    <col min="10758" max="10758" width="11.42578125" style="41"/>
    <col min="10759" max="10759" width="13.5703125" style="41" bestFit="1" customWidth="1"/>
    <col min="10760" max="11007" width="11.42578125" style="41"/>
    <col min="11008" max="11008" width="7.7109375" style="41" customWidth="1"/>
    <col min="11009" max="11009" width="47.5703125" style="41" customWidth="1"/>
    <col min="11010" max="11010" width="12.42578125" style="41" customWidth="1"/>
    <col min="11011" max="11011" width="14.5703125" style="41" bestFit="1" customWidth="1"/>
    <col min="11012" max="11013" width="13.5703125" style="41" bestFit="1" customWidth="1"/>
    <col min="11014" max="11014" width="11.42578125" style="41"/>
    <col min="11015" max="11015" width="13.5703125" style="41" bestFit="1" customWidth="1"/>
    <col min="11016" max="11263" width="11.42578125" style="41"/>
    <col min="11264" max="11264" width="7.7109375" style="41" customWidth="1"/>
    <col min="11265" max="11265" width="47.5703125" style="41" customWidth="1"/>
    <col min="11266" max="11266" width="12.42578125" style="41" customWidth="1"/>
    <col min="11267" max="11267" width="14.5703125" style="41" bestFit="1" customWidth="1"/>
    <col min="11268" max="11269" width="13.5703125" style="41" bestFit="1" customWidth="1"/>
    <col min="11270" max="11270" width="11.42578125" style="41"/>
    <col min="11271" max="11271" width="13.5703125" style="41" bestFit="1" customWidth="1"/>
    <col min="11272" max="11519" width="11.42578125" style="41"/>
    <col min="11520" max="11520" width="7.7109375" style="41" customWidth="1"/>
    <col min="11521" max="11521" width="47.5703125" style="41" customWidth="1"/>
    <col min="11522" max="11522" width="12.42578125" style="41" customWidth="1"/>
    <col min="11523" max="11523" width="14.5703125" style="41" bestFit="1" customWidth="1"/>
    <col min="11524" max="11525" width="13.5703125" style="41" bestFit="1" customWidth="1"/>
    <col min="11526" max="11526" width="11.42578125" style="41"/>
    <col min="11527" max="11527" width="13.5703125" style="41" bestFit="1" customWidth="1"/>
    <col min="11528" max="11775" width="11.42578125" style="41"/>
    <col min="11776" max="11776" width="7.7109375" style="41" customWidth="1"/>
    <col min="11777" max="11777" width="47.5703125" style="41" customWidth="1"/>
    <col min="11778" max="11778" width="12.42578125" style="41" customWidth="1"/>
    <col min="11779" max="11779" width="14.5703125" style="41" bestFit="1" customWidth="1"/>
    <col min="11780" max="11781" width="13.5703125" style="41" bestFit="1" customWidth="1"/>
    <col min="11782" max="11782" width="11.42578125" style="41"/>
    <col min="11783" max="11783" width="13.5703125" style="41" bestFit="1" customWidth="1"/>
    <col min="11784" max="12031" width="11.42578125" style="41"/>
    <col min="12032" max="12032" width="7.7109375" style="41" customWidth="1"/>
    <col min="12033" max="12033" width="47.5703125" style="41" customWidth="1"/>
    <col min="12034" max="12034" width="12.42578125" style="41" customWidth="1"/>
    <col min="12035" max="12035" width="14.5703125" style="41" bestFit="1" customWidth="1"/>
    <col min="12036" max="12037" width="13.5703125" style="41" bestFit="1" customWidth="1"/>
    <col min="12038" max="12038" width="11.42578125" style="41"/>
    <col min="12039" max="12039" width="13.5703125" style="41" bestFit="1" customWidth="1"/>
    <col min="12040" max="12287" width="11.42578125" style="41"/>
    <col min="12288" max="12288" width="7.7109375" style="41" customWidth="1"/>
    <col min="12289" max="12289" width="47.5703125" style="41" customWidth="1"/>
    <col min="12290" max="12290" width="12.42578125" style="41" customWidth="1"/>
    <col min="12291" max="12291" width="14.5703125" style="41" bestFit="1" customWidth="1"/>
    <col min="12292" max="12293" width="13.5703125" style="41" bestFit="1" customWidth="1"/>
    <col min="12294" max="12294" width="11.42578125" style="41"/>
    <col min="12295" max="12295" width="13.5703125" style="41" bestFit="1" customWidth="1"/>
    <col min="12296" max="12543" width="11.42578125" style="41"/>
    <col min="12544" max="12544" width="7.7109375" style="41" customWidth="1"/>
    <col min="12545" max="12545" width="47.5703125" style="41" customWidth="1"/>
    <col min="12546" max="12546" width="12.42578125" style="41" customWidth="1"/>
    <col min="12547" max="12547" width="14.5703125" style="41" bestFit="1" customWidth="1"/>
    <col min="12548" max="12549" width="13.5703125" style="41" bestFit="1" customWidth="1"/>
    <col min="12550" max="12550" width="11.42578125" style="41"/>
    <col min="12551" max="12551" width="13.5703125" style="41" bestFit="1" customWidth="1"/>
    <col min="12552" max="12799" width="11.42578125" style="41"/>
    <col min="12800" max="12800" width="7.7109375" style="41" customWidth="1"/>
    <col min="12801" max="12801" width="47.5703125" style="41" customWidth="1"/>
    <col min="12802" max="12802" width="12.42578125" style="41" customWidth="1"/>
    <col min="12803" max="12803" width="14.5703125" style="41" bestFit="1" customWidth="1"/>
    <col min="12804" max="12805" width="13.5703125" style="41" bestFit="1" customWidth="1"/>
    <col min="12806" max="12806" width="11.42578125" style="41"/>
    <col min="12807" max="12807" width="13.5703125" style="41" bestFit="1" customWidth="1"/>
    <col min="12808" max="13055" width="11.42578125" style="41"/>
    <col min="13056" max="13056" width="7.7109375" style="41" customWidth="1"/>
    <col min="13057" max="13057" width="47.5703125" style="41" customWidth="1"/>
    <col min="13058" max="13058" width="12.42578125" style="41" customWidth="1"/>
    <col min="13059" max="13059" width="14.5703125" style="41" bestFit="1" customWidth="1"/>
    <col min="13060" max="13061" width="13.5703125" style="41" bestFit="1" customWidth="1"/>
    <col min="13062" max="13062" width="11.42578125" style="41"/>
    <col min="13063" max="13063" width="13.5703125" style="41" bestFit="1" customWidth="1"/>
    <col min="13064" max="13311" width="11.42578125" style="41"/>
    <col min="13312" max="13312" width="7.7109375" style="41" customWidth="1"/>
    <col min="13313" max="13313" width="47.5703125" style="41" customWidth="1"/>
    <col min="13314" max="13314" width="12.42578125" style="41" customWidth="1"/>
    <col min="13315" max="13315" width="14.5703125" style="41" bestFit="1" customWidth="1"/>
    <col min="13316" max="13317" width="13.5703125" style="41" bestFit="1" customWidth="1"/>
    <col min="13318" max="13318" width="11.42578125" style="41"/>
    <col min="13319" max="13319" width="13.5703125" style="41" bestFit="1" customWidth="1"/>
    <col min="13320" max="13567" width="11.42578125" style="41"/>
    <col min="13568" max="13568" width="7.7109375" style="41" customWidth="1"/>
    <col min="13569" max="13569" width="47.5703125" style="41" customWidth="1"/>
    <col min="13570" max="13570" width="12.42578125" style="41" customWidth="1"/>
    <col min="13571" max="13571" width="14.5703125" style="41" bestFit="1" customWidth="1"/>
    <col min="13572" max="13573" width="13.5703125" style="41" bestFit="1" customWidth="1"/>
    <col min="13574" max="13574" width="11.42578125" style="41"/>
    <col min="13575" max="13575" width="13.5703125" style="41" bestFit="1" customWidth="1"/>
    <col min="13576" max="13823" width="11.42578125" style="41"/>
    <col min="13824" max="13824" width="7.7109375" style="41" customWidth="1"/>
    <col min="13825" max="13825" width="47.5703125" style="41" customWidth="1"/>
    <col min="13826" max="13826" width="12.42578125" style="41" customWidth="1"/>
    <col min="13827" max="13827" width="14.5703125" style="41" bestFit="1" customWidth="1"/>
    <col min="13828" max="13829" width="13.5703125" style="41" bestFit="1" customWidth="1"/>
    <col min="13830" max="13830" width="11.42578125" style="41"/>
    <col min="13831" max="13831" width="13.5703125" style="41" bestFit="1" customWidth="1"/>
    <col min="13832" max="14079" width="11.42578125" style="41"/>
    <col min="14080" max="14080" width="7.7109375" style="41" customWidth="1"/>
    <col min="14081" max="14081" width="47.5703125" style="41" customWidth="1"/>
    <col min="14082" max="14082" width="12.42578125" style="41" customWidth="1"/>
    <col min="14083" max="14083" width="14.5703125" style="41" bestFit="1" customWidth="1"/>
    <col min="14084" max="14085" width="13.5703125" style="41" bestFit="1" customWidth="1"/>
    <col min="14086" max="14086" width="11.42578125" style="41"/>
    <col min="14087" max="14087" width="13.5703125" style="41" bestFit="1" customWidth="1"/>
    <col min="14088" max="14335" width="11.42578125" style="41"/>
    <col min="14336" max="14336" width="7.7109375" style="41" customWidth="1"/>
    <col min="14337" max="14337" width="47.5703125" style="41" customWidth="1"/>
    <col min="14338" max="14338" width="12.42578125" style="41" customWidth="1"/>
    <col min="14339" max="14339" width="14.5703125" style="41" bestFit="1" customWidth="1"/>
    <col min="14340" max="14341" width="13.5703125" style="41" bestFit="1" customWidth="1"/>
    <col min="14342" max="14342" width="11.42578125" style="41"/>
    <col min="14343" max="14343" width="13.5703125" style="41" bestFit="1" customWidth="1"/>
    <col min="14344" max="14591" width="11.42578125" style="41"/>
    <col min="14592" max="14592" width="7.7109375" style="41" customWidth="1"/>
    <col min="14593" max="14593" width="47.5703125" style="41" customWidth="1"/>
    <col min="14594" max="14594" width="12.42578125" style="41" customWidth="1"/>
    <col min="14595" max="14595" width="14.5703125" style="41" bestFit="1" customWidth="1"/>
    <col min="14596" max="14597" width="13.5703125" style="41" bestFit="1" customWidth="1"/>
    <col min="14598" max="14598" width="11.42578125" style="41"/>
    <col min="14599" max="14599" width="13.5703125" style="41" bestFit="1" customWidth="1"/>
    <col min="14600" max="14847" width="11.42578125" style="41"/>
    <col min="14848" max="14848" width="7.7109375" style="41" customWidth="1"/>
    <col min="14849" max="14849" width="47.5703125" style="41" customWidth="1"/>
    <col min="14850" max="14850" width="12.42578125" style="41" customWidth="1"/>
    <col min="14851" max="14851" width="14.5703125" style="41" bestFit="1" customWidth="1"/>
    <col min="14852" max="14853" width="13.5703125" style="41" bestFit="1" customWidth="1"/>
    <col min="14854" max="14854" width="11.42578125" style="41"/>
    <col min="14855" max="14855" width="13.5703125" style="41" bestFit="1" customWidth="1"/>
    <col min="14856" max="15103" width="11.42578125" style="41"/>
    <col min="15104" max="15104" width="7.7109375" style="41" customWidth="1"/>
    <col min="15105" max="15105" width="47.5703125" style="41" customWidth="1"/>
    <col min="15106" max="15106" width="12.42578125" style="41" customWidth="1"/>
    <col min="15107" max="15107" width="14.5703125" style="41" bestFit="1" customWidth="1"/>
    <col min="15108" max="15109" width="13.5703125" style="41" bestFit="1" customWidth="1"/>
    <col min="15110" max="15110" width="11.42578125" style="41"/>
    <col min="15111" max="15111" width="13.5703125" style="41" bestFit="1" customWidth="1"/>
    <col min="15112" max="15359" width="11.42578125" style="41"/>
    <col min="15360" max="15360" width="7.7109375" style="41" customWidth="1"/>
    <col min="15361" max="15361" width="47.5703125" style="41" customWidth="1"/>
    <col min="15362" max="15362" width="12.42578125" style="41" customWidth="1"/>
    <col min="15363" max="15363" width="14.5703125" style="41" bestFit="1" customWidth="1"/>
    <col min="15364" max="15365" width="13.5703125" style="41" bestFit="1" customWidth="1"/>
    <col min="15366" max="15366" width="11.42578125" style="41"/>
    <col min="15367" max="15367" width="13.5703125" style="41" bestFit="1" customWidth="1"/>
    <col min="15368" max="15615" width="11.42578125" style="41"/>
    <col min="15616" max="15616" width="7.7109375" style="41" customWidth="1"/>
    <col min="15617" max="15617" width="47.5703125" style="41" customWidth="1"/>
    <col min="15618" max="15618" width="12.42578125" style="41" customWidth="1"/>
    <col min="15619" max="15619" width="14.5703125" style="41" bestFit="1" customWidth="1"/>
    <col min="15620" max="15621" width="13.5703125" style="41" bestFit="1" customWidth="1"/>
    <col min="15622" max="15622" width="11.42578125" style="41"/>
    <col min="15623" max="15623" width="13.5703125" style="41" bestFit="1" customWidth="1"/>
    <col min="15624" max="15871" width="11.42578125" style="41"/>
    <col min="15872" max="15872" width="7.7109375" style="41" customWidth="1"/>
    <col min="15873" max="15873" width="47.5703125" style="41" customWidth="1"/>
    <col min="15874" max="15874" width="12.42578125" style="41" customWidth="1"/>
    <col min="15875" max="15875" width="14.5703125" style="41" bestFit="1" customWidth="1"/>
    <col min="15876" max="15877" width="13.5703125" style="41" bestFit="1" customWidth="1"/>
    <col min="15878" max="15878" width="11.42578125" style="41"/>
    <col min="15879" max="15879" width="13.5703125" style="41" bestFit="1" customWidth="1"/>
    <col min="15880" max="16127" width="11.42578125" style="41"/>
    <col min="16128" max="16128" width="7.7109375" style="41" customWidth="1"/>
    <col min="16129" max="16129" width="47.5703125" style="41" customWidth="1"/>
    <col min="16130" max="16130" width="12.42578125" style="41" customWidth="1"/>
    <col min="16131" max="16131" width="14.5703125" style="41" bestFit="1" customWidth="1"/>
    <col min="16132" max="16133" width="13.5703125" style="41" bestFit="1" customWidth="1"/>
    <col min="16134" max="16134" width="11.42578125" style="41"/>
    <col min="16135" max="16135" width="13.5703125" style="41" bestFit="1" customWidth="1"/>
    <col min="16136" max="16384" width="11.42578125" style="41"/>
  </cols>
  <sheetData>
    <row r="1" spans="1:255" s="44" customFormat="1" ht="18" x14ac:dyDescent="0.2">
      <c r="A1" s="177" t="str">
        <f>CSLL!A1</f>
        <v>COOPERATIVA AGROPECUÁRIA TESTE ECF</v>
      </c>
      <c r="B1" s="178"/>
      <c r="C1" s="178"/>
      <c r="D1" s="178"/>
    </row>
    <row r="2" spans="1:255" s="44" customFormat="1" x14ac:dyDescent="0.2">
      <c r="A2" s="180" t="str">
        <f>CSLL!A2</f>
        <v>CNPJ 00.000.000/0000-00</v>
      </c>
      <c r="B2" s="181"/>
      <c r="C2" s="181"/>
      <c r="D2" s="181"/>
    </row>
    <row r="3" spans="1:255" s="44" customFormat="1" ht="12.75" x14ac:dyDescent="0.2">
      <c r="A3" s="61"/>
      <c r="B3" s="62"/>
      <c r="C3" s="62"/>
      <c r="D3" s="62"/>
    </row>
    <row r="4" spans="1:255" s="44" customFormat="1" ht="15" x14ac:dyDescent="0.25">
      <c r="A4" s="171" t="s">
        <v>228</v>
      </c>
      <c r="B4" s="172"/>
      <c r="C4" s="172"/>
      <c r="D4" s="172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</row>
    <row r="5" spans="1:255" s="44" customFormat="1" ht="15" x14ac:dyDescent="0.25">
      <c r="A5" s="174"/>
      <c r="B5" s="175"/>
      <c r="C5" s="175"/>
      <c r="D5" s="175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</row>
    <row r="6" spans="1:255" ht="12.75" thickBot="1" x14ac:dyDescent="0.25"/>
    <row r="7" spans="1:255" ht="13.5" thickBot="1" x14ac:dyDescent="0.25">
      <c r="A7" s="141" t="s">
        <v>138</v>
      </c>
      <c r="B7" s="142" t="s">
        <v>136</v>
      </c>
      <c r="C7" s="142" t="s">
        <v>137</v>
      </c>
      <c r="D7" s="143" t="s">
        <v>197</v>
      </c>
      <c r="E7" s="144" t="s">
        <v>198</v>
      </c>
      <c r="F7" s="143" t="s">
        <v>199</v>
      </c>
      <c r="G7" s="144" t="s">
        <v>200</v>
      </c>
      <c r="H7" s="143" t="s">
        <v>201</v>
      </c>
      <c r="I7" s="144" t="s">
        <v>202</v>
      </c>
      <c r="J7" s="143" t="s">
        <v>203</v>
      </c>
      <c r="K7" s="144" t="s">
        <v>204</v>
      </c>
      <c r="L7" s="143" t="s">
        <v>205</v>
      </c>
      <c r="M7" s="144" t="s">
        <v>206</v>
      </c>
      <c r="N7" s="143" t="s">
        <v>207</v>
      </c>
      <c r="O7" s="143" t="s">
        <v>209</v>
      </c>
      <c r="P7" s="145" t="s">
        <v>208</v>
      </c>
    </row>
    <row r="8" spans="1:255" ht="12.75" thickTop="1" x14ac:dyDescent="0.2">
      <c r="A8" s="108"/>
      <c r="P8" s="134"/>
    </row>
    <row r="9" spans="1:255" x14ac:dyDescent="0.2">
      <c r="A9" s="108">
        <v>2</v>
      </c>
      <c r="B9" s="103" t="s">
        <v>164</v>
      </c>
      <c r="D9" s="137">
        <f ca="1">CSLL!D8-(CSLL!D91)</f>
        <v>-104725.1078</v>
      </c>
      <c r="E9" s="137">
        <f ca="1">CSLL!E8-(CSLL!E91)</f>
        <v>-68778.969700000001</v>
      </c>
      <c r="F9" s="137">
        <f ca="1">CSLL!F8-(CSLL!F91)</f>
        <v>13069.267499999998</v>
      </c>
      <c r="G9" s="137">
        <f ca="1">CSLL!G8-(CSLL!G91)</f>
        <v>120554.86960000001</v>
      </c>
      <c r="H9" s="137">
        <f ca="1">CSLL!H8-(CSLL!H91)</f>
        <v>169753.7678</v>
      </c>
      <c r="I9" s="137">
        <f ca="1">CSLL!I8-(CSLL!I91)</f>
        <v>213020.63510000001</v>
      </c>
      <c r="J9" s="137">
        <f ca="1">CSLL!J8-(CSLL!J91)</f>
        <v>299039.11359999998</v>
      </c>
      <c r="K9" s="137">
        <f ca="1">CSLL!K8-(CSLL!K91)</f>
        <v>385145.54669999995</v>
      </c>
      <c r="L9" s="137">
        <f ca="1">CSLL!L8-(CSLL!L91)</f>
        <v>411115.35950000002</v>
      </c>
      <c r="M9" s="137">
        <f ca="1">CSLL!M8-(CSLL!M91)</f>
        <v>471643.09409999999</v>
      </c>
      <c r="N9" s="137">
        <f ca="1">CSLL!N8-(CSLL!N91)</f>
        <v>576134.63930000004</v>
      </c>
      <c r="O9" s="137">
        <f ca="1">CSLL!O8-(CSLL!O91)</f>
        <v>1276276.1669999999</v>
      </c>
      <c r="P9" s="137">
        <f ca="1">CSLL!P8-(CSLL!P91)</f>
        <v>1276276.1669999999</v>
      </c>
    </row>
    <row r="10" spans="1:255" x14ac:dyDescent="0.2">
      <c r="A10" s="108"/>
      <c r="P10" s="134"/>
    </row>
    <row r="11" spans="1:255" x14ac:dyDescent="0.2">
      <c r="A11" s="108">
        <v>5</v>
      </c>
      <c r="B11" s="103" t="s">
        <v>4</v>
      </c>
      <c r="P11" s="134"/>
    </row>
    <row r="12" spans="1:255" x14ac:dyDescent="0.2">
      <c r="A12" s="108"/>
      <c r="P12" s="134"/>
    </row>
    <row r="13" spans="1:255" x14ac:dyDescent="0.2">
      <c r="A13" s="108">
        <v>6</v>
      </c>
      <c r="B13" s="41">
        <v>332212</v>
      </c>
      <c r="C13" s="41" t="s">
        <v>211</v>
      </c>
      <c r="D13" s="104">
        <f>CSLL!D12</f>
        <v>5247.04</v>
      </c>
      <c r="E13" s="104">
        <f>CSLL!E12</f>
        <v>9991.64</v>
      </c>
      <c r="F13" s="104">
        <f>CSLL!F12</f>
        <v>17062.02</v>
      </c>
      <c r="G13" s="104">
        <f>CSLL!G12</f>
        <v>25299.34</v>
      </c>
      <c r="H13" s="104">
        <f>CSLL!H12</f>
        <v>35802.79</v>
      </c>
      <c r="I13" s="104">
        <f>CSLL!I12</f>
        <v>43365.73</v>
      </c>
      <c r="J13" s="104">
        <f>CSLL!J12</f>
        <v>51980.84</v>
      </c>
      <c r="K13" s="104">
        <f>CSLL!K12</f>
        <v>57358.5</v>
      </c>
      <c r="L13" s="104">
        <f>CSLL!L12</f>
        <v>65760.45</v>
      </c>
      <c r="M13" s="104">
        <f>CSLL!M12</f>
        <v>73762.61</v>
      </c>
      <c r="N13" s="104">
        <f>CSLL!N12</f>
        <v>79320.81</v>
      </c>
      <c r="O13" s="104">
        <f>CSLL!O12</f>
        <v>96570.45</v>
      </c>
      <c r="P13" s="147">
        <f>O13</f>
        <v>96570.45</v>
      </c>
    </row>
    <row r="14" spans="1:255" x14ac:dyDescent="0.2">
      <c r="A14" s="108">
        <v>64</v>
      </c>
      <c r="B14" s="41">
        <v>343314</v>
      </c>
      <c r="C14" s="41" t="s">
        <v>212</v>
      </c>
      <c r="D14" s="104">
        <f>CSLL!D13</f>
        <v>7500</v>
      </c>
      <c r="E14" s="104">
        <f>CSLL!E13</f>
        <v>7500</v>
      </c>
      <c r="F14" s="104">
        <f>CSLL!F13</f>
        <v>7500</v>
      </c>
      <c r="G14" s="104">
        <f>CSLL!G13</f>
        <v>7500</v>
      </c>
      <c r="H14" s="104">
        <f>CSLL!H13</f>
        <v>7500</v>
      </c>
      <c r="I14" s="104">
        <f>CSLL!I13</f>
        <v>7500</v>
      </c>
      <c r="J14" s="104">
        <f>CSLL!J13</f>
        <v>7500</v>
      </c>
      <c r="K14" s="104">
        <f>CSLL!K13</f>
        <v>7500</v>
      </c>
      <c r="L14" s="104">
        <f>CSLL!L13</f>
        <v>7500</v>
      </c>
      <c r="M14" s="104">
        <f>CSLL!M13</f>
        <v>7500</v>
      </c>
      <c r="N14" s="104">
        <f>CSLL!N13</f>
        <v>7500</v>
      </c>
      <c r="O14" s="104">
        <f>CSLL!O13</f>
        <v>7500</v>
      </c>
      <c r="P14" s="147">
        <f>O14</f>
        <v>7500</v>
      </c>
    </row>
    <row r="15" spans="1:255" x14ac:dyDescent="0.2">
      <c r="A15" s="108">
        <v>8</v>
      </c>
      <c r="B15" s="41" t="s">
        <v>215</v>
      </c>
      <c r="C15" s="41" t="s">
        <v>34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47">
        <f t="shared" ref="P15:P37" si="0">O15</f>
        <v>0</v>
      </c>
    </row>
    <row r="16" spans="1:255" x14ac:dyDescent="0.2">
      <c r="A16" s="108">
        <v>6</v>
      </c>
      <c r="B16" s="41" t="s">
        <v>215</v>
      </c>
      <c r="C16" s="41" t="s">
        <v>53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47">
        <f t="shared" si="0"/>
        <v>0</v>
      </c>
    </row>
    <row r="17" spans="1:16" x14ac:dyDescent="0.2">
      <c r="A17" s="108">
        <v>6</v>
      </c>
      <c r="B17" s="41" t="s">
        <v>215</v>
      </c>
      <c r="C17" s="41" t="s">
        <v>214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47">
        <f t="shared" si="0"/>
        <v>0</v>
      </c>
    </row>
    <row r="18" spans="1:16" x14ac:dyDescent="0.2">
      <c r="A18" s="108">
        <v>6</v>
      </c>
      <c r="B18" s="41" t="s">
        <v>215</v>
      </c>
      <c r="C18" s="41" t="s">
        <v>54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47">
        <f t="shared" si="0"/>
        <v>0</v>
      </c>
    </row>
    <row r="19" spans="1:16" x14ac:dyDescent="0.2">
      <c r="A19" s="108">
        <v>6</v>
      </c>
      <c r="B19" s="41" t="s">
        <v>215</v>
      </c>
      <c r="C19" s="41" t="s">
        <v>163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47">
        <f t="shared" si="0"/>
        <v>0</v>
      </c>
    </row>
    <row r="20" spans="1:16" x14ac:dyDescent="0.2">
      <c r="A20" s="108">
        <v>6</v>
      </c>
      <c r="B20" s="41" t="s">
        <v>215</v>
      </c>
      <c r="C20" s="41" t="s">
        <v>59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47">
        <f t="shared" si="0"/>
        <v>0</v>
      </c>
    </row>
    <row r="21" spans="1:16" x14ac:dyDescent="0.2">
      <c r="A21" s="108">
        <v>6</v>
      </c>
      <c r="B21" s="41" t="s">
        <v>215</v>
      </c>
      <c r="C21" s="41" t="s">
        <v>80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47">
        <f t="shared" si="0"/>
        <v>0</v>
      </c>
    </row>
    <row r="22" spans="1:16" ht="12.75" x14ac:dyDescent="0.2">
      <c r="A22" s="108">
        <v>6</v>
      </c>
      <c r="B22" s="41" t="s">
        <v>215</v>
      </c>
      <c r="C22" s="45" t="s">
        <v>82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47">
        <f t="shared" si="0"/>
        <v>0</v>
      </c>
    </row>
    <row r="23" spans="1:16" ht="12.75" x14ac:dyDescent="0.2">
      <c r="A23" s="108">
        <v>6</v>
      </c>
      <c r="B23" s="41" t="s">
        <v>215</v>
      </c>
      <c r="C23" s="45" t="s">
        <v>82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47">
        <f t="shared" si="0"/>
        <v>0</v>
      </c>
    </row>
    <row r="24" spans="1:16" ht="15.75" customHeight="1" x14ac:dyDescent="0.2">
      <c r="A24" s="108">
        <v>6</v>
      </c>
      <c r="B24" s="41" t="s">
        <v>215</v>
      </c>
      <c r="C24" s="41" t="s">
        <v>30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47">
        <f t="shared" si="0"/>
        <v>0</v>
      </c>
    </row>
    <row r="25" spans="1:16" x14ac:dyDescent="0.2">
      <c r="A25" s="108">
        <v>6</v>
      </c>
      <c r="B25" s="41" t="s">
        <v>215</v>
      </c>
      <c r="C25" s="41" t="s">
        <v>224</v>
      </c>
      <c r="D25" s="104">
        <f>CSLL!D24</f>
        <v>97474.26</v>
      </c>
      <c r="E25" s="104">
        <f>CSLL!E24</f>
        <v>70909.58</v>
      </c>
      <c r="F25" s="104">
        <f>CSLL!F24</f>
        <v>888.01</v>
      </c>
      <c r="G25" s="104">
        <f>CSLL!G24</f>
        <v>0</v>
      </c>
      <c r="H25" s="104">
        <f>CSLL!H24</f>
        <v>0</v>
      </c>
      <c r="I25" s="104">
        <f>CSLL!I24</f>
        <v>0</v>
      </c>
      <c r="J25" s="104">
        <f>CSLL!J24</f>
        <v>0</v>
      </c>
      <c r="K25" s="104">
        <f>CSLL!K24</f>
        <v>0</v>
      </c>
      <c r="L25" s="104">
        <f>CSLL!L24</f>
        <v>0</v>
      </c>
      <c r="M25" s="104">
        <f>CSLL!M24</f>
        <v>0</v>
      </c>
      <c r="N25" s="104">
        <f>CSLL!N24</f>
        <v>0</v>
      </c>
      <c r="O25" s="104">
        <f>CSLL!O24</f>
        <v>0</v>
      </c>
      <c r="P25" s="147">
        <f t="shared" si="0"/>
        <v>0</v>
      </c>
    </row>
    <row r="26" spans="1:16" x14ac:dyDescent="0.2">
      <c r="A26" s="108">
        <v>9</v>
      </c>
      <c r="B26" s="41" t="s">
        <v>215</v>
      </c>
      <c r="C26" s="41" t="s">
        <v>13</v>
      </c>
      <c r="D26" s="104">
        <f ca="1">CSLL!D91</f>
        <v>511.68779999999907</v>
      </c>
      <c r="E26" s="104">
        <f ca="1">CSLL!E91</f>
        <v>1884.7197000000001</v>
      </c>
      <c r="F26" s="104">
        <f ca="1">CSLL!F91</f>
        <v>3720.1724999999997</v>
      </c>
      <c r="G26" s="104">
        <f ca="1">CSLL!G91</f>
        <v>5982.9803999999995</v>
      </c>
      <c r="H26" s="104">
        <f ca="1">CSLL!H91</f>
        <v>7970.6322000000009</v>
      </c>
      <c r="I26" s="104">
        <f ca="1">CSLL!I91</f>
        <v>9553.5548999999992</v>
      </c>
      <c r="J26" s="104">
        <f ca="1">CSLL!J91</f>
        <v>11581.016399999999</v>
      </c>
      <c r="K26" s="104">
        <f ca="1">CSLL!K91</f>
        <v>13032.3033</v>
      </c>
      <c r="L26" s="104">
        <f ca="1">CSLL!L91</f>
        <v>14369.530500000001</v>
      </c>
      <c r="M26" s="104">
        <f ca="1">CSLL!M91</f>
        <v>16094.475900000005</v>
      </c>
      <c r="N26" s="104">
        <f ca="1">CSLL!N91</f>
        <v>17895.350700000003</v>
      </c>
      <c r="O26" s="104">
        <f ca="1">CSLL!O91</f>
        <v>21190.562999999995</v>
      </c>
      <c r="P26" s="147">
        <f t="shared" ca="1" si="0"/>
        <v>21190.562999999995</v>
      </c>
    </row>
    <row r="27" spans="1:16" x14ac:dyDescent="0.2">
      <c r="A27" s="108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47"/>
    </row>
    <row r="28" spans="1:16" ht="15" x14ac:dyDescent="0.25">
      <c r="A28" s="108"/>
      <c r="B28" s="102"/>
      <c r="C28" s="158" t="s">
        <v>135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47"/>
    </row>
    <row r="29" spans="1:16" x14ac:dyDescent="0.2">
      <c r="A29" s="108">
        <v>64</v>
      </c>
      <c r="B29" s="41" t="s">
        <v>215</v>
      </c>
      <c r="C29" s="105" t="s">
        <v>216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47">
        <f t="shared" si="0"/>
        <v>0</v>
      </c>
    </row>
    <row r="30" spans="1:16" x14ac:dyDescent="0.2">
      <c r="A30" s="108">
        <v>64</v>
      </c>
      <c r="B30" s="41" t="s">
        <v>215</v>
      </c>
      <c r="C30" s="105" t="s">
        <v>217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47">
        <f t="shared" si="0"/>
        <v>0</v>
      </c>
    </row>
    <row r="31" spans="1:16" x14ac:dyDescent="0.2">
      <c r="A31" s="108">
        <v>86</v>
      </c>
      <c r="B31" s="41" t="s">
        <v>215</v>
      </c>
      <c r="C31" s="105" t="s">
        <v>161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47">
        <f t="shared" si="0"/>
        <v>0</v>
      </c>
    </row>
    <row r="32" spans="1:16" x14ac:dyDescent="0.2">
      <c r="A32" s="108">
        <v>86</v>
      </c>
      <c r="B32" s="41" t="s">
        <v>215</v>
      </c>
      <c r="C32" s="105" t="s">
        <v>160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47">
        <f t="shared" si="0"/>
        <v>0</v>
      </c>
    </row>
    <row r="33" spans="1:16" x14ac:dyDescent="0.2">
      <c r="A33" s="108" t="s">
        <v>147</v>
      </c>
      <c r="B33" s="41" t="s">
        <v>215</v>
      </c>
      <c r="C33" s="105" t="s">
        <v>219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47">
        <f t="shared" si="0"/>
        <v>0</v>
      </c>
    </row>
    <row r="34" spans="1:16" x14ac:dyDescent="0.2">
      <c r="A34" s="108" t="s">
        <v>147</v>
      </c>
      <c r="B34" s="41" t="s">
        <v>215</v>
      </c>
      <c r="C34" s="105" t="s">
        <v>218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47">
        <f t="shared" si="0"/>
        <v>0</v>
      </c>
    </row>
    <row r="35" spans="1:16" x14ac:dyDescent="0.2">
      <c r="A35" s="108" t="s">
        <v>147</v>
      </c>
      <c r="B35" s="41" t="s">
        <v>215</v>
      </c>
      <c r="C35" s="106" t="s">
        <v>220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47">
        <f t="shared" si="0"/>
        <v>0</v>
      </c>
    </row>
    <row r="36" spans="1:16" x14ac:dyDescent="0.2">
      <c r="A36" s="108">
        <v>25</v>
      </c>
      <c r="B36" s="41" t="s">
        <v>215</v>
      </c>
      <c r="C36" s="105" t="s">
        <v>221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47">
        <f t="shared" si="0"/>
        <v>0</v>
      </c>
    </row>
    <row r="37" spans="1:16" x14ac:dyDescent="0.2">
      <c r="A37" s="108">
        <v>25</v>
      </c>
      <c r="B37" s="41" t="s">
        <v>215</v>
      </c>
      <c r="C37" s="105" t="s">
        <v>222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47">
        <f t="shared" si="0"/>
        <v>0</v>
      </c>
    </row>
    <row r="38" spans="1:16" x14ac:dyDescent="0.2">
      <c r="A38" s="108"/>
      <c r="P38" s="134"/>
    </row>
    <row r="39" spans="1:16" x14ac:dyDescent="0.2">
      <c r="A39" s="108">
        <v>93</v>
      </c>
      <c r="C39" s="103" t="s">
        <v>166</v>
      </c>
      <c r="D39" s="137">
        <f t="shared" ref="D39:P39" ca="1" si="1">SUM(D13:D37)</f>
        <v>110732.98779999999</v>
      </c>
      <c r="E39" s="137">
        <f t="shared" ca="1" si="1"/>
        <v>90285.939700000003</v>
      </c>
      <c r="F39" s="137">
        <f t="shared" ca="1" si="1"/>
        <v>29170.202499999999</v>
      </c>
      <c r="G39" s="137">
        <f t="shared" ca="1" si="1"/>
        <v>38782.320399999997</v>
      </c>
      <c r="H39" s="137">
        <f t="shared" ca="1" si="1"/>
        <v>51273.422200000001</v>
      </c>
      <c r="I39" s="137">
        <f t="shared" ca="1" si="1"/>
        <v>60419.284899999999</v>
      </c>
      <c r="J39" s="137">
        <f t="shared" ca="1" si="1"/>
        <v>71061.85639999999</v>
      </c>
      <c r="K39" s="137">
        <f t="shared" ca="1" si="1"/>
        <v>77890.8033</v>
      </c>
      <c r="L39" s="137">
        <f t="shared" ca="1" si="1"/>
        <v>87629.980500000005</v>
      </c>
      <c r="M39" s="137">
        <f t="shared" ca="1" si="1"/>
        <v>97357.085900000005</v>
      </c>
      <c r="N39" s="137">
        <f t="shared" ca="1" si="1"/>
        <v>104716.16070000001</v>
      </c>
      <c r="O39" s="137">
        <f t="shared" ca="1" si="1"/>
        <v>125261.01299999999</v>
      </c>
      <c r="P39" s="146">
        <f t="shared" ca="1" si="1"/>
        <v>125261.01299999999</v>
      </c>
    </row>
    <row r="40" spans="1:16" x14ac:dyDescent="0.2">
      <c r="A40" s="108"/>
      <c r="P40" s="134"/>
    </row>
    <row r="41" spans="1:16" x14ac:dyDescent="0.2">
      <c r="A41" s="108">
        <v>94</v>
      </c>
      <c r="B41" s="101" t="s">
        <v>5</v>
      </c>
      <c r="P41" s="134"/>
    </row>
    <row r="42" spans="1:16" x14ac:dyDescent="0.2">
      <c r="A42" s="108"/>
      <c r="P42" s="134"/>
    </row>
    <row r="43" spans="1:16" x14ac:dyDescent="0.2">
      <c r="A43" s="108">
        <v>141</v>
      </c>
      <c r="B43" s="41">
        <v>341113</v>
      </c>
      <c r="C43" s="105" t="s">
        <v>213</v>
      </c>
      <c r="D43" s="104">
        <f>CSLL!D41</f>
        <v>-322.45999999999998</v>
      </c>
      <c r="E43" s="104">
        <f>CSLL!E41</f>
        <v>-565.64</v>
      </c>
      <c r="F43" s="104">
        <f>CSLL!F41</f>
        <v>-904.22</v>
      </c>
      <c r="G43" s="104">
        <f>CSLL!G41</f>
        <v>-1265.4100000000001</v>
      </c>
      <c r="H43" s="104">
        <f>CSLL!H41</f>
        <v>-1674.68</v>
      </c>
      <c r="I43" s="104">
        <f>CSLL!I41</f>
        <v>-1975.19</v>
      </c>
      <c r="J43" s="104">
        <f>CSLL!J41</f>
        <v>-2325.15</v>
      </c>
      <c r="K43" s="104">
        <f>CSLL!K41</f>
        <v>-2435.8200000000002</v>
      </c>
      <c r="L43" s="104">
        <f>CSLL!L41</f>
        <v>-2708.19</v>
      </c>
      <c r="M43" s="104">
        <f>CSLL!M41</f>
        <v>-3072.17</v>
      </c>
      <c r="N43" s="104">
        <f>CSLL!N41</f>
        <v>-3344.81</v>
      </c>
      <c r="O43" s="104">
        <f>CSLL!O41</f>
        <v>-73006.720000000001</v>
      </c>
      <c r="P43" s="147">
        <f>O43</f>
        <v>-73006.720000000001</v>
      </c>
    </row>
    <row r="44" spans="1:16" x14ac:dyDescent="0.2">
      <c r="A44" s="108">
        <v>143</v>
      </c>
      <c r="B44" s="41" t="s">
        <v>215</v>
      </c>
      <c r="C44" s="41" t="s">
        <v>55</v>
      </c>
      <c r="D44" s="104">
        <f>CSLL!D42</f>
        <v>0</v>
      </c>
      <c r="E44" s="104">
        <f>CSLL!E42</f>
        <v>0</v>
      </c>
      <c r="F44" s="104">
        <f>CSLL!F42</f>
        <v>0</v>
      </c>
      <c r="G44" s="104">
        <f>CSLL!G42</f>
        <v>0</v>
      </c>
      <c r="H44" s="104">
        <f>CSLL!H42</f>
        <v>0</v>
      </c>
      <c r="I44" s="104">
        <f>CSLL!I42</f>
        <v>0</v>
      </c>
      <c r="J44" s="104">
        <f>CSLL!J42</f>
        <v>0</v>
      </c>
      <c r="K44" s="104">
        <f>CSLL!K42</f>
        <v>0</v>
      </c>
      <c r="L44" s="104">
        <f>CSLL!L42</f>
        <v>0</v>
      </c>
      <c r="M44" s="104">
        <f>CSLL!M42</f>
        <v>0</v>
      </c>
      <c r="N44" s="104">
        <f>CSLL!N42</f>
        <v>0</v>
      </c>
      <c r="O44" s="104">
        <f>CSLL!O42</f>
        <v>0</v>
      </c>
      <c r="P44" s="147">
        <f>O44</f>
        <v>0</v>
      </c>
    </row>
    <row r="45" spans="1:16" x14ac:dyDescent="0.2">
      <c r="A45" s="108">
        <v>95</v>
      </c>
      <c r="B45" s="41" t="s">
        <v>215</v>
      </c>
      <c r="C45" s="41" t="s">
        <v>86</v>
      </c>
      <c r="D45" s="104">
        <f>CSLL!D43</f>
        <v>0</v>
      </c>
      <c r="E45" s="104">
        <f>CSLL!E43</f>
        <v>0</v>
      </c>
      <c r="F45" s="104">
        <f>CSLL!F43</f>
        <v>0</v>
      </c>
      <c r="G45" s="104">
        <f>CSLL!G43</f>
        <v>0</v>
      </c>
      <c r="H45" s="104">
        <f>CSLL!H43</f>
        <v>0</v>
      </c>
      <c r="I45" s="104">
        <f>CSLL!I43</f>
        <v>0</v>
      </c>
      <c r="J45" s="104">
        <f>CSLL!J43</f>
        <v>0</v>
      </c>
      <c r="K45" s="104">
        <f>CSLL!K43</f>
        <v>0</v>
      </c>
      <c r="L45" s="104">
        <f>CSLL!L43</f>
        <v>0</v>
      </c>
      <c r="M45" s="104">
        <f>CSLL!M43</f>
        <v>0</v>
      </c>
      <c r="N45" s="104">
        <f>CSLL!N43</f>
        <v>0</v>
      </c>
      <c r="O45" s="104">
        <f>CSLL!O43</f>
        <v>0</v>
      </c>
      <c r="P45" s="147">
        <f>O45</f>
        <v>0</v>
      </c>
    </row>
    <row r="46" spans="1:16" x14ac:dyDescent="0.2">
      <c r="A46" s="108">
        <v>106</v>
      </c>
      <c r="B46" s="41" t="s">
        <v>215</v>
      </c>
      <c r="C46" s="41" t="s">
        <v>89</v>
      </c>
      <c r="D46" s="104">
        <f>CSLL!D44</f>
        <v>0</v>
      </c>
      <c r="E46" s="104">
        <f>CSLL!E44</f>
        <v>0</v>
      </c>
      <c r="F46" s="104">
        <f>CSLL!F44</f>
        <v>0</v>
      </c>
      <c r="G46" s="104">
        <f>CSLL!G44</f>
        <v>0</v>
      </c>
      <c r="H46" s="104">
        <f>CSLL!H44</f>
        <v>0</v>
      </c>
      <c r="I46" s="104">
        <f>CSLL!I44</f>
        <v>0</v>
      </c>
      <c r="J46" s="104">
        <f>CSLL!J44</f>
        <v>0</v>
      </c>
      <c r="K46" s="104">
        <f>CSLL!K44</f>
        <v>0</v>
      </c>
      <c r="L46" s="104">
        <f>CSLL!L44</f>
        <v>0</v>
      </c>
      <c r="M46" s="104">
        <f>CSLL!M44</f>
        <v>0</v>
      </c>
      <c r="N46" s="104">
        <f>CSLL!N44</f>
        <v>0</v>
      </c>
      <c r="O46" s="104">
        <f>CSLL!O44</f>
        <v>0</v>
      </c>
      <c r="P46" s="147">
        <f>O46</f>
        <v>0</v>
      </c>
    </row>
    <row r="47" spans="1:16" x14ac:dyDescent="0.2">
      <c r="A47" s="108">
        <v>95</v>
      </c>
      <c r="B47" s="41" t="s">
        <v>223</v>
      </c>
      <c r="C47" s="41" t="s">
        <v>162</v>
      </c>
      <c r="D47" s="104">
        <f>CSLL!D45</f>
        <v>0</v>
      </c>
      <c r="E47" s="104">
        <f>CSLL!E45</f>
        <v>0</v>
      </c>
      <c r="F47" s="104">
        <f>CSLL!F45</f>
        <v>0</v>
      </c>
      <c r="G47" s="104">
        <f>CSLL!G45</f>
        <v>-91594.22</v>
      </c>
      <c r="H47" s="104">
        <f>CSLL!H45</f>
        <v>-130789.93</v>
      </c>
      <c r="I47" s="104">
        <f>CSLL!I45</f>
        <v>-165314.12</v>
      </c>
      <c r="J47" s="104">
        <f>CSLL!J45</f>
        <v>-239097.86</v>
      </c>
      <c r="K47" s="104">
        <f>CSLL!K45</f>
        <v>-315797.15999999997</v>
      </c>
      <c r="L47" s="104">
        <f>CSLL!L45</f>
        <v>-336375.7</v>
      </c>
      <c r="M47" s="104">
        <f>CSLL!M45</f>
        <v>-387100.5</v>
      </c>
      <c r="N47" s="104">
        <f>CSLL!N45</f>
        <v>-478668.76</v>
      </c>
      <c r="O47" s="104">
        <f>CSLL!O45</f>
        <v>-1093079.76</v>
      </c>
      <c r="P47" s="147">
        <f>O47</f>
        <v>-1093079.76</v>
      </c>
    </row>
    <row r="48" spans="1:16" s="99" customFormat="1" x14ac:dyDescent="0.2">
      <c r="A48" s="14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49"/>
    </row>
    <row r="49" spans="1:16" x14ac:dyDescent="0.2">
      <c r="A49" s="108">
        <v>168</v>
      </c>
      <c r="C49" s="103" t="s">
        <v>165</v>
      </c>
      <c r="D49" s="137">
        <f t="shared" ref="D49:P49" si="2">SUM(D43:D47)</f>
        <v>-322.45999999999998</v>
      </c>
      <c r="E49" s="137">
        <f t="shared" si="2"/>
        <v>-565.64</v>
      </c>
      <c r="F49" s="137">
        <f t="shared" si="2"/>
        <v>-904.22</v>
      </c>
      <c r="G49" s="137">
        <f t="shared" si="2"/>
        <v>-92859.63</v>
      </c>
      <c r="H49" s="137">
        <f t="shared" si="2"/>
        <v>-132464.60999999999</v>
      </c>
      <c r="I49" s="137">
        <f t="shared" si="2"/>
        <v>-167289.31</v>
      </c>
      <c r="J49" s="137">
        <f t="shared" si="2"/>
        <v>-241423.00999999998</v>
      </c>
      <c r="K49" s="137">
        <f t="shared" si="2"/>
        <v>-318232.98</v>
      </c>
      <c r="L49" s="137">
        <f t="shared" si="2"/>
        <v>-339083.89</v>
      </c>
      <c r="M49" s="137">
        <f t="shared" si="2"/>
        <v>-390172.67</v>
      </c>
      <c r="N49" s="137">
        <f t="shared" si="2"/>
        <v>-482013.57</v>
      </c>
      <c r="O49" s="137">
        <f t="shared" si="2"/>
        <v>-1166086.48</v>
      </c>
      <c r="P49" s="146">
        <f t="shared" si="2"/>
        <v>-1166086.48</v>
      </c>
    </row>
    <row r="50" spans="1:16" x14ac:dyDescent="0.2">
      <c r="A50" s="108"/>
      <c r="C50" s="41" t="s">
        <v>3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47"/>
    </row>
    <row r="51" spans="1:16" x14ac:dyDescent="0.2">
      <c r="A51" s="108">
        <v>169</v>
      </c>
      <c r="C51" s="103" t="s">
        <v>167</v>
      </c>
      <c r="D51" s="137">
        <f ca="1">D9+D39+D49</f>
        <v>5685.4199999999901</v>
      </c>
      <c r="E51" s="137">
        <f t="shared" ref="E51:P51" ca="1" si="3">E9+E39+E49</f>
        <v>20941.330000000002</v>
      </c>
      <c r="F51" s="137">
        <f t="shared" ca="1" si="3"/>
        <v>41335.25</v>
      </c>
      <c r="G51" s="137">
        <f t="shared" ca="1" si="3"/>
        <v>66477.56</v>
      </c>
      <c r="H51" s="137">
        <f t="shared" ca="1" si="3"/>
        <v>88562.580000000016</v>
      </c>
      <c r="I51" s="137">
        <f t="shared" ca="1" si="3"/>
        <v>106150.61000000004</v>
      </c>
      <c r="J51" s="137">
        <f t="shared" ca="1" si="3"/>
        <v>128677.95999999999</v>
      </c>
      <c r="K51" s="137">
        <f t="shared" ca="1" si="3"/>
        <v>144803.37</v>
      </c>
      <c r="L51" s="137">
        <f t="shared" ca="1" si="3"/>
        <v>159661.45000000001</v>
      </c>
      <c r="M51" s="137">
        <f t="shared" ca="1" si="3"/>
        <v>178827.50999999995</v>
      </c>
      <c r="N51" s="137">
        <f t="shared" ca="1" si="3"/>
        <v>198837.23000000004</v>
      </c>
      <c r="O51" s="137">
        <f t="shared" ca="1" si="3"/>
        <v>235450.69999999995</v>
      </c>
      <c r="P51" s="137">
        <f t="shared" ca="1" si="3"/>
        <v>235450.69999999995</v>
      </c>
    </row>
    <row r="52" spans="1:16" x14ac:dyDescent="0.2">
      <c r="A52" s="108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47"/>
    </row>
    <row r="53" spans="1:16" x14ac:dyDescent="0.2">
      <c r="A53" s="108">
        <v>173</v>
      </c>
      <c r="C53" s="103" t="s">
        <v>168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47"/>
    </row>
    <row r="54" spans="1:16" x14ac:dyDescent="0.2">
      <c r="A54" s="108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47"/>
    </row>
    <row r="55" spans="1:16" x14ac:dyDescent="0.2">
      <c r="A55" s="108">
        <v>175</v>
      </c>
      <c r="C55" s="103" t="s">
        <v>169</v>
      </c>
      <c r="D55" s="137">
        <f ca="1">D51-D53</f>
        <v>5685.4199999999901</v>
      </c>
      <c r="E55" s="137">
        <f t="shared" ref="E55:P55" ca="1" si="4">E51-E53</f>
        <v>20941.330000000002</v>
      </c>
      <c r="F55" s="137">
        <f t="shared" ca="1" si="4"/>
        <v>41335.25</v>
      </c>
      <c r="G55" s="137">
        <f t="shared" ca="1" si="4"/>
        <v>66477.56</v>
      </c>
      <c r="H55" s="137">
        <f t="shared" ca="1" si="4"/>
        <v>88562.580000000016</v>
      </c>
      <c r="I55" s="137">
        <f t="shared" ca="1" si="4"/>
        <v>106150.61000000004</v>
      </c>
      <c r="J55" s="137">
        <f t="shared" ca="1" si="4"/>
        <v>128677.95999999999</v>
      </c>
      <c r="K55" s="137">
        <f t="shared" ca="1" si="4"/>
        <v>144803.37</v>
      </c>
      <c r="L55" s="137">
        <f t="shared" ca="1" si="4"/>
        <v>159661.45000000001</v>
      </c>
      <c r="M55" s="137">
        <f t="shared" ca="1" si="4"/>
        <v>178827.50999999995</v>
      </c>
      <c r="N55" s="137">
        <f t="shared" ca="1" si="4"/>
        <v>198837.23000000004</v>
      </c>
      <c r="O55" s="137">
        <f t="shared" ref="O55" ca="1" si="5">O51-O53</f>
        <v>235450.69999999995</v>
      </c>
      <c r="P55" s="146">
        <f t="shared" ca="1" si="4"/>
        <v>235450.69999999995</v>
      </c>
    </row>
    <row r="56" spans="1:16" x14ac:dyDescent="0.2">
      <c r="A56" s="108"/>
      <c r="P56" s="134"/>
    </row>
    <row r="57" spans="1:16" ht="12.75" thickBot="1" x14ac:dyDescent="0.25">
      <c r="A57" s="113"/>
      <c r="B57" s="114"/>
      <c r="C57" s="114"/>
      <c r="D57" s="150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51"/>
    </row>
    <row r="58" spans="1:16" ht="12.75" thickBot="1" x14ac:dyDescent="0.25"/>
    <row r="59" spans="1:16" ht="12.75" customHeight="1" x14ac:dyDescent="0.2">
      <c r="A59" s="183" t="s">
        <v>185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</row>
    <row r="60" spans="1:16" x14ac:dyDescent="0.2">
      <c r="A60" s="108"/>
      <c r="C60" s="91"/>
      <c r="D60" s="139"/>
      <c r="P60" s="134"/>
    </row>
    <row r="61" spans="1:16" x14ac:dyDescent="0.2">
      <c r="A61" s="110">
        <v>2</v>
      </c>
      <c r="B61" s="103"/>
      <c r="C61" s="91" t="s">
        <v>140</v>
      </c>
      <c r="D61" s="139">
        <f t="shared" ref="D61:P61" ca="1" si="6">SUMIF($A$8:$A$56,$A$61,D8:D55)</f>
        <v>-104725.1078</v>
      </c>
      <c r="E61" s="139">
        <f t="shared" ca="1" si="6"/>
        <v>-68778.969700000001</v>
      </c>
      <c r="F61" s="139">
        <f t="shared" ca="1" si="6"/>
        <v>13069.267499999998</v>
      </c>
      <c r="G61" s="139">
        <f t="shared" ca="1" si="6"/>
        <v>120554.86960000001</v>
      </c>
      <c r="H61" s="139">
        <f t="shared" ca="1" si="6"/>
        <v>169753.7678</v>
      </c>
      <c r="I61" s="139">
        <f t="shared" ca="1" si="6"/>
        <v>213020.63510000001</v>
      </c>
      <c r="J61" s="139">
        <f t="shared" ca="1" si="6"/>
        <v>299039.11359999998</v>
      </c>
      <c r="K61" s="139">
        <f t="shared" ca="1" si="6"/>
        <v>385145.54669999995</v>
      </c>
      <c r="L61" s="139">
        <f t="shared" ca="1" si="6"/>
        <v>411115.35950000002</v>
      </c>
      <c r="M61" s="139">
        <f t="shared" ca="1" si="6"/>
        <v>471643.09409999999</v>
      </c>
      <c r="N61" s="139">
        <f t="shared" ca="1" si="6"/>
        <v>576134.63930000004</v>
      </c>
      <c r="O61" s="139">
        <f t="shared" ca="1" si="6"/>
        <v>1276276.1669999999</v>
      </c>
      <c r="P61" s="152">
        <f t="shared" ca="1" si="6"/>
        <v>1276276.1669999999</v>
      </c>
    </row>
    <row r="62" spans="1:16" x14ac:dyDescent="0.2">
      <c r="A62" s="108"/>
      <c r="C62" s="107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52"/>
    </row>
    <row r="63" spans="1:16" x14ac:dyDescent="0.2">
      <c r="A63" s="108">
        <v>5</v>
      </c>
      <c r="C63" s="107" t="s">
        <v>4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52"/>
    </row>
    <row r="64" spans="1:16" x14ac:dyDescent="0.2">
      <c r="A64" s="108">
        <v>6</v>
      </c>
      <c r="C64" s="107" t="s">
        <v>141</v>
      </c>
      <c r="D64" s="140">
        <v>102721.29999999999</v>
      </c>
      <c r="E64" s="140">
        <v>80901.22</v>
      </c>
      <c r="F64" s="140">
        <v>17950.03</v>
      </c>
      <c r="G64" s="140">
        <v>25299.34</v>
      </c>
      <c r="H64" s="140">
        <v>35802.79</v>
      </c>
      <c r="I64" s="140">
        <v>43365.73</v>
      </c>
      <c r="J64" s="140">
        <v>51980.84</v>
      </c>
      <c r="K64" s="140">
        <v>57358.5</v>
      </c>
      <c r="L64" s="140">
        <v>65760.45</v>
      </c>
      <c r="M64" s="140">
        <v>73762.61</v>
      </c>
      <c r="N64" s="140">
        <v>79320.81</v>
      </c>
      <c r="O64" s="140">
        <v>96570.45</v>
      </c>
      <c r="P64" s="153">
        <v>96570.45</v>
      </c>
    </row>
    <row r="65" spans="1:16" x14ac:dyDescent="0.2">
      <c r="A65" s="108">
        <v>8</v>
      </c>
      <c r="C65" s="107" t="s">
        <v>142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53">
        <v>0</v>
      </c>
    </row>
    <row r="66" spans="1:16" x14ac:dyDescent="0.2">
      <c r="A66" s="108">
        <v>9</v>
      </c>
      <c r="C66" s="107" t="s">
        <v>143</v>
      </c>
      <c r="D66" s="140">
        <v>511.68779999999907</v>
      </c>
      <c r="E66" s="140">
        <v>1884.7197000000001</v>
      </c>
      <c r="F66" s="140">
        <v>3720.1724999999997</v>
      </c>
      <c r="G66" s="140">
        <v>5982.9803999999995</v>
      </c>
      <c r="H66" s="140">
        <v>7970.6322000000009</v>
      </c>
      <c r="I66" s="140">
        <v>9553.5548999999992</v>
      </c>
      <c r="J66" s="140">
        <v>11581.016399999999</v>
      </c>
      <c r="K66" s="140">
        <v>13032.3033</v>
      </c>
      <c r="L66" s="140">
        <v>14369.530500000001</v>
      </c>
      <c r="M66" s="140">
        <v>16094.475900000005</v>
      </c>
      <c r="N66" s="140">
        <v>17895.350700000003</v>
      </c>
      <c r="O66" s="140">
        <v>21190.562999999995</v>
      </c>
      <c r="P66" s="153">
        <v>21190.562999999995</v>
      </c>
    </row>
    <row r="67" spans="1:16" x14ac:dyDescent="0.2">
      <c r="A67" s="108">
        <v>25</v>
      </c>
      <c r="C67" s="107" t="s">
        <v>144</v>
      </c>
      <c r="D67" s="140">
        <v>0</v>
      </c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0</v>
      </c>
      <c r="L67" s="140">
        <v>0</v>
      </c>
      <c r="M67" s="140">
        <v>0</v>
      </c>
      <c r="N67" s="140">
        <v>0</v>
      </c>
      <c r="O67" s="140">
        <v>0</v>
      </c>
      <c r="P67" s="153">
        <v>0</v>
      </c>
    </row>
    <row r="68" spans="1:16" x14ac:dyDescent="0.2">
      <c r="A68" s="108">
        <v>35</v>
      </c>
      <c r="C68" s="107" t="s">
        <v>145</v>
      </c>
      <c r="D68" s="140">
        <v>0</v>
      </c>
      <c r="E68" s="140">
        <v>0</v>
      </c>
      <c r="F68" s="140">
        <v>0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0</v>
      </c>
      <c r="M68" s="140">
        <v>0</v>
      </c>
      <c r="N68" s="140">
        <v>0</v>
      </c>
      <c r="O68" s="140">
        <v>0</v>
      </c>
      <c r="P68" s="153">
        <v>0</v>
      </c>
    </row>
    <row r="69" spans="1:16" x14ac:dyDescent="0.2">
      <c r="A69" s="108">
        <v>64</v>
      </c>
      <c r="C69" s="107" t="s">
        <v>146</v>
      </c>
      <c r="D69" s="140">
        <v>7500</v>
      </c>
      <c r="E69" s="140">
        <v>7500</v>
      </c>
      <c r="F69" s="140">
        <v>7500</v>
      </c>
      <c r="G69" s="140">
        <v>7500</v>
      </c>
      <c r="H69" s="140">
        <v>7500</v>
      </c>
      <c r="I69" s="140">
        <v>7500</v>
      </c>
      <c r="J69" s="140">
        <v>7500</v>
      </c>
      <c r="K69" s="140">
        <v>7500</v>
      </c>
      <c r="L69" s="140">
        <v>7500</v>
      </c>
      <c r="M69" s="140">
        <v>7500</v>
      </c>
      <c r="N69" s="140">
        <v>7500</v>
      </c>
      <c r="O69" s="140">
        <v>7500</v>
      </c>
      <c r="P69" s="153">
        <v>7500</v>
      </c>
    </row>
    <row r="70" spans="1:16" x14ac:dyDescent="0.2">
      <c r="A70" s="112" t="s">
        <v>147</v>
      </c>
      <c r="C70" s="107" t="s">
        <v>148</v>
      </c>
      <c r="D70" s="140">
        <v>0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53">
        <v>0</v>
      </c>
    </row>
    <row r="71" spans="1:16" x14ac:dyDescent="0.2">
      <c r="A71" s="108">
        <v>86</v>
      </c>
      <c r="C71" s="107" t="s">
        <v>171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40">
        <v>0</v>
      </c>
      <c r="P71" s="153">
        <v>0</v>
      </c>
    </row>
    <row r="72" spans="1:16" x14ac:dyDescent="0.2">
      <c r="A72" s="108">
        <v>92</v>
      </c>
      <c r="C72" s="107" t="s">
        <v>149</v>
      </c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53">
        <v>0</v>
      </c>
    </row>
    <row r="73" spans="1:16" x14ac:dyDescent="0.2">
      <c r="A73" s="108"/>
      <c r="C73" s="107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52"/>
    </row>
    <row r="74" spans="1:16" x14ac:dyDescent="0.2">
      <c r="A74" s="110">
        <v>93</v>
      </c>
      <c r="B74" s="103"/>
      <c r="C74" s="91" t="s">
        <v>150</v>
      </c>
      <c r="D74" s="139">
        <f>SUM(D64:D72)</f>
        <v>110732.98779999999</v>
      </c>
      <c r="E74" s="139">
        <f t="shared" ref="E74:P74" si="7">SUM(E64:E72)</f>
        <v>90285.939700000003</v>
      </c>
      <c r="F74" s="139">
        <f t="shared" si="7"/>
        <v>29170.202499999999</v>
      </c>
      <c r="G74" s="139">
        <f t="shared" si="7"/>
        <v>38782.320399999997</v>
      </c>
      <c r="H74" s="139">
        <f t="shared" si="7"/>
        <v>51273.422200000001</v>
      </c>
      <c r="I74" s="139">
        <f t="shared" si="7"/>
        <v>60419.284899999999</v>
      </c>
      <c r="J74" s="139">
        <f t="shared" si="7"/>
        <v>71061.85639999999</v>
      </c>
      <c r="K74" s="139">
        <f t="shared" si="7"/>
        <v>77890.8033</v>
      </c>
      <c r="L74" s="139">
        <f t="shared" si="7"/>
        <v>87629.980500000005</v>
      </c>
      <c r="M74" s="139">
        <f t="shared" si="7"/>
        <v>97357.085900000005</v>
      </c>
      <c r="N74" s="139">
        <f t="shared" si="7"/>
        <v>104716.16070000001</v>
      </c>
      <c r="O74" s="139">
        <f t="shared" ref="O74" si="8">SUM(O64:O72)</f>
        <v>125261.01299999999</v>
      </c>
      <c r="P74" s="152">
        <f t="shared" si="7"/>
        <v>125261.01299999999</v>
      </c>
    </row>
    <row r="75" spans="1:16" x14ac:dyDescent="0.2">
      <c r="A75" s="108"/>
      <c r="C75" s="107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52"/>
    </row>
    <row r="76" spans="1:16" x14ac:dyDescent="0.2">
      <c r="A76" s="110">
        <v>94</v>
      </c>
      <c r="B76" s="103"/>
      <c r="C76" s="91" t="s">
        <v>5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52"/>
    </row>
    <row r="77" spans="1:16" x14ac:dyDescent="0.2">
      <c r="A77" s="108">
        <v>95</v>
      </c>
      <c r="C77" s="107" t="s">
        <v>151</v>
      </c>
      <c r="D77" s="140">
        <v>0</v>
      </c>
      <c r="E77" s="140">
        <v>0</v>
      </c>
      <c r="F77" s="140">
        <v>0</v>
      </c>
      <c r="G77" s="140">
        <v>-91594.22</v>
      </c>
      <c r="H77" s="140">
        <v>-130789.93</v>
      </c>
      <c r="I77" s="140">
        <v>-165314.12</v>
      </c>
      <c r="J77" s="140">
        <v>-239097.86</v>
      </c>
      <c r="K77" s="140">
        <v>-315797.15999999997</v>
      </c>
      <c r="L77" s="140">
        <v>-336375.7</v>
      </c>
      <c r="M77" s="140">
        <v>-387100.5</v>
      </c>
      <c r="N77" s="140">
        <v>-478668.76</v>
      </c>
      <c r="O77" s="140">
        <v>-1093079.76</v>
      </c>
      <c r="P77" s="153">
        <v>-1093079.76</v>
      </c>
    </row>
    <row r="78" spans="1:16" x14ac:dyDescent="0.2">
      <c r="A78" s="108">
        <v>106</v>
      </c>
      <c r="C78" s="107" t="s">
        <v>152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0">
        <v>0</v>
      </c>
      <c r="O78" s="140">
        <v>0</v>
      </c>
      <c r="P78" s="153">
        <v>0</v>
      </c>
    </row>
    <row r="79" spans="1:16" x14ac:dyDescent="0.2">
      <c r="A79" s="108">
        <v>111</v>
      </c>
      <c r="C79" s="107" t="s">
        <v>153</v>
      </c>
      <c r="D79" s="140">
        <v>0</v>
      </c>
      <c r="E79" s="140"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40">
        <v>0</v>
      </c>
      <c r="P79" s="153">
        <v>0</v>
      </c>
    </row>
    <row r="80" spans="1:16" x14ac:dyDescent="0.2">
      <c r="A80" s="108">
        <v>141</v>
      </c>
      <c r="C80" s="107" t="s">
        <v>154</v>
      </c>
      <c r="D80" s="140">
        <v>-322.45999999999998</v>
      </c>
      <c r="E80" s="140">
        <v>-565.64</v>
      </c>
      <c r="F80" s="140">
        <v>-904.22</v>
      </c>
      <c r="G80" s="140">
        <v>-1265.4100000000001</v>
      </c>
      <c r="H80" s="140">
        <v>-1674.68</v>
      </c>
      <c r="I80" s="140">
        <v>-1975.19</v>
      </c>
      <c r="J80" s="140">
        <v>-2325.15</v>
      </c>
      <c r="K80" s="140">
        <v>-2435.8200000000002</v>
      </c>
      <c r="L80" s="140">
        <v>-2708.19</v>
      </c>
      <c r="M80" s="140">
        <v>-3072.17</v>
      </c>
      <c r="N80" s="140">
        <v>-3344.81</v>
      </c>
      <c r="O80" s="140">
        <v>-73006.720000000001</v>
      </c>
      <c r="P80" s="153">
        <v>-73006.720000000001</v>
      </c>
    </row>
    <row r="81" spans="1:16" x14ac:dyDescent="0.2">
      <c r="A81" s="108">
        <v>143</v>
      </c>
      <c r="C81" s="107" t="s">
        <v>155</v>
      </c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0">
        <v>0</v>
      </c>
      <c r="P81" s="153">
        <v>0</v>
      </c>
    </row>
    <row r="82" spans="1:16" x14ac:dyDescent="0.2">
      <c r="A82" s="108"/>
      <c r="C82" s="107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53"/>
    </row>
    <row r="83" spans="1:16" x14ac:dyDescent="0.2">
      <c r="A83" s="110">
        <v>168</v>
      </c>
      <c r="B83" s="103"/>
      <c r="C83" s="91" t="s">
        <v>156</v>
      </c>
      <c r="D83" s="139">
        <f>SUM(D77:D81)</f>
        <v>-322.45999999999998</v>
      </c>
      <c r="E83" s="139">
        <f t="shared" ref="E83:P83" si="9">SUM(E77:E81)</f>
        <v>-565.64</v>
      </c>
      <c r="F83" s="139">
        <f t="shared" si="9"/>
        <v>-904.22</v>
      </c>
      <c r="G83" s="139">
        <f t="shared" si="9"/>
        <v>-92859.63</v>
      </c>
      <c r="H83" s="139">
        <f t="shared" si="9"/>
        <v>-132464.60999999999</v>
      </c>
      <c r="I83" s="139">
        <f t="shared" si="9"/>
        <v>-167289.31</v>
      </c>
      <c r="J83" s="139">
        <f t="shared" si="9"/>
        <v>-241423.00999999998</v>
      </c>
      <c r="K83" s="139">
        <f t="shared" si="9"/>
        <v>-318232.98</v>
      </c>
      <c r="L83" s="139">
        <f t="shared" si="9"/>
        <v>-339083.89</v>
      </c>
      <c r="M83" s="139">
        <f t="shared" si="9"/>
        <v>-390172.67</v>
      </c>
      <c r="N83" s="139">
        <f t="shared" si="9"/>
        <v>-482013.57</v>
      </c>
      <c r="O83" s="139">
        <f t="shared" ref="O83" si="10">SUM(O77:O81)</f>
        <v>-1166086.48</v>
      </c>
      <c r="P83" s="152">
        <f t="shared" si="9"/>
        <v>-1166086.48</v>
      </c>
    </row>
    <row r="84" spans="1:16" x14ac:dyDescent="0.2">
      <c r="A84" s="108"/>
      <c r="C84" s="107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52"/>
    </row>
    <row r="85" spans="1:16" x14ac:dyDescent="0.2">
      <c r="A85" s="110">
        <v>169</v>
      </c>
      <c r="B85" s="103"/>
      <c r="C85" s="91" t="s">
        <v>157</v>
      </c>
      <c r="D85" s="139">
        <f ca="1">D61+D74+D83</f>
        <v>5685.4199999999901</v>
      </c>
      <c r="E85" s="139">
        <f t="shared" ref="E85:P85" ca="1" si="11">E61+E74+E83</f>
        <v>20941.330000000002</v>
      </c>
      <c r="F85" s="139">
        <f t="shared" ca="1" si="11"/>
        <v>41335.25</v>
      </c>
      <c r="G85" s="139">
        <f t="shared" ca="1" si="11"/>
        <v>66477.56</v>
      </c>
      <c r="H85" s="139">
        <f t="shared" ca="1" si="11"/>
        <v>88562.580000000016</v>
      </c>
      <c r="I85" s="139">
        <f t="shared" ca="1" si="11"/>
        <v>106150.61000000004</v>
      </c>
      <c r="J85" s="139">
        <f t="shared" ca="1" si="11"/>
        <v>128677.95999999999</v>
      </c>
      <c r="K85" s="139">
        <f t="shared" ca="1" si="11"/>
        <v>144803.37</v>
      </c>
      <c r="L85" s="139">
        <f t="shared" ca="1" si="11"/>
        <v>159661.45000000001</v>
      </c>
      <c r="M85" s="139">
        <f t="shared" ca="1" si="11"/>
        <v>178827.50999999995</v>
      </c>
      <c r="N85" s="139">
        <f t="shared" ca="1" si="11"/>
        <v>198837.23000000004</v>
      </c>
      <c r="O85" s="139">
        <f t="shared" ref="O85" ca="1" si="12">O61+O74+O83</f>
        <v>235450.69999999995</v>
      </c>
      <c r="P85" s="152">
        <f t="shared" ca="1" si="11"/>
        <v>235450.69999999995</v>
      </c>
    </row>
    <row r="86" spans="1:16" x14ac:dyDescent="0.2">
      <c r="A86" s="108">
        <v>173</v>
      </c>
      <c r="C86" s="107" t="s">
        <v>158</v>
      </c>
      <c r="D86" s="139">
        <f t="shared" ref="D86:P86" si="13">-SUMIF($A$12:$A$55,$A$86,D9:D56)</f>
        <v>0</v>
      </c>
      <c r="E86" s="139">
        <f t="shared" si="13"/>
        <v>0</v>
      </c>
      <c r="F86" s="139">
        <f t="shared" si="13"/>
        <v>0</v>
      </c>
      <c r="G86" s="139">
        <f t="shared" si="13"/>
        <v>0</v>
      </c>
      <c r="H86" s="139">
        <f t="shared" si="13"/>
        <v>0</v>
      </c>
      <c r="I86" s="139">
        <f t="shared" si="13"/>
        <v>0</v>
      </c>
      <c r="J86" s="139">
        <f t="shared" si="13"/>
        <v>0</v>
      </c>
      <c r="K86" s="139">
        <f t="shared" si="13"/>
        <v>0</v>
      </c>
      <c r="L86" s="139">
        <f t="shared" si="13"/>
        <v>0</v>
      </c>
      <c r="M86" s="139">
        <f t="shared" si="13"/>
        <v>0</v>
      </c>
      <c r="N86" s="139">
        <f t="shared" si="13"/>
        <v>0</v>
      </c>
      <c r="O86" s="139">
        <f t="shared" si="13"/>
        <v>0</v>
      </c>
      <c r="P86" s="152">
        <f t="shared" si="13"/>
        <v>0</v>
      </c>
    </row>
    <row r="87" spans="1:16" x14ac:dyDescent="0.2">
      <c r="A87" s="108"/>
      <c r="C87" s="107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52"/>
    </row>
    <row r="88" spans="1:16" ht="12.75" thickBot="1" x14ac:dyDescent="0.25">
      <c r="A88" s="116">
        <v>175</v>
      </c>
      <c r="B88" s="117"/>
      <c r="C88" s="126" t="s">
        <v>159</v>
      </c>
      <c r="D88" s="154">
        <f ca="1">D85+D86</f>
        <v>5685.4199999999901</v>
      </c>
      <c r="E88" s="154">
        <f t="shared" ref="E88:L88" ca="1" si="14">E85+E86</f>
        <v>20941.330000000002</v>
      </c>
      <c r="F88" s="154">
        <f t="shared" ca="1" si="14"/>
        <v>41335.25</v>
      </c>
      <c r="G88" s="154">
        <f t="shared" ca="1" si="14"/>
        <v>66477.56</v>
      </c>
      <c r="H88" s="154">
        <f t="shared" ca="1" si="14"/>
        <v>88562.580000000016</v>
      </c>
      <c r="I88" s="154">
        <f t="shared" ca="1" si="14"/>
        <v>106150.61000000004</v>
      </c>
      <c r="J88" s="154">
        <f t="shared" ca="1" si="14"/>
        <v>128677.95999999999</v>
      </c>
      <c r="K88" s="154">
        <f t="shared" ca="1" si="14"/>
        <v>144803.37</v>
      </c>
      <c r="L88" s="154">
        <f t="shared" ca="1" si="14"/>
        <v>159661.45000000001</v>
      </c>
      <c r="M88" s="154">
        <f ca="1">M85+M86</f>
        <v>178827.50999999995</v>
      </c>
      <c r="N88" s="154">
        <f t="shared" ref="N88:O88" ca="1" si="15">N85+N86</f>
        <v>198837.23000000004</v>
      </c>
      <c r="O88" s="154">
        <f t="shared" ca="1" si="15"/>
        <v>235450.69999999995</v>
      </c>
      <c r="P88" s="155">
        <f ca="1">P85+P86</f>
        <v>235450.69999999995</v>
      </c>
    </row>
    <row r="89" spans="1:16" x14ac:dyDescent="0.2">
      <c r="C89" s="107"/>
    </row>
    <row r="90" spans="1:16" ht="12.75" thickBot="1" x14ac:dyDescent="0.25">
      <c r="C90" s="107"/>
    </row>
    <row r="91" spans="1:16" x14ac:dyDescent="0.2">
      <c r="A91" s="183" t="s">
        <v>172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5"/>
    </row>
    <row r="92" spans="1:16" x14ac:dyDescent="0.2">
      <c r="A92" s="108"/>
      <c r="C92" s="107"/>
      <c r="P92" s="134"/>
    </row>
    <row r="93" spans="1:16" x14ac:dyDescent="0.2">
      <c r="A93" s="108">
        <v>1</v>
      </c>
      <c r="C93" s="91" t="s">
        <v>173</v>
      </c>
      <c r="D93" s="137">
        <f ca="1">D88</f>
        <v>5685.4199999999901</v>
      </c>
      <c r="E93" s="137">
        <f t="shared" ref="E93:P93" ca="1" si="16">E88</f>
        <v>20941.330000000002</v>
      </c>
      <c r="F93" s="137">
        <f t="shared" ca="1" si="16"/>
        <v>41335.25</v>
      </c>
      <c r="G93" s="137">
        <f t="shared" ca="1" si="16"/>
        <v>66477.56</v>
      </c>
      <c r="H93" s="137">
        <f t="shared" ca="1" si="16"/>
        <v>88562.580000000016</v>
      </c>
      <c r="I93" s="137">
        <f t="shared" ca="1" si="16"/>
        <v>106150.61000000004</v>
      </c>
      <c r="J93" s="137">
        <f t="shared" ca="1" si="16"/>
        <v>128677.95999999999</v>
      </c>
      <c r="K93" s="137">
        <f t="shared" ca="1" si="16"/>
        <v>144803.37</v>
      </c>
      <c r="L93" s="137">
        <f t="shared" ca="1" si="16"/>
        <v>159661.45000000001</v>
      </c>
      <c r="M93" s="137">
        <f t="shared" ca="1" si="16"/>
        <v>178827.50999999995</v>
      </c>
      <c r="N93" s="137">
        <f t="shared" ca="1" si="16"/>
        <v>198837.23000000004</v>
      </c>
      <c r="O93" s="137">
        <f t="shared" ref="O93" ca="1" si="17">O88</f>
        <v>235450.69999999995</v>
      </c>
      <c r="P93" s="146">
        <f t="shared" ca="1" si="16"/>
        <v>235450.69999999995</v>
      </c>
    </row>
    <row r="94" spans="1:16" x14ac:dyDescent="0.2">
      <c r="A94" s="108">
        <v>2</v>
      </c>
      <c r="C94" s="91" t="s">
        <v>174</v>
      </c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47"/>
    </row>
    <row r="95" spans="1:16" x14ac:dyDescent="0.2">
      <c r="A95" s="108">
        <v>3</v>
      </c>
      <c r="C95" s="107" t="s">
        <v>175</v>
      </c>
      <c r="D95" s="104">
        <f t="shared" ref="D95:P95" ca="1" si="18">IF(D93&lt;0,0,D93*15%)</f>
        <v>852.81299999999851</v>
      </c>
      <c r="E95" s="104">
        <f t="shared" ca="1" si="18"/>
        <v>3141.1995000000002</v>
      </c>
      <c r="F95" s="104">
        <f t="shared" ca="1" si="18"/>
        <v>6200.2874999999995</v>
      </c>
      <c r="G95" s="104">
        <f t="shared" ca="1" si="18"/>
        <v>9971.634</v>
      </c>
      <c r="H95" s="104">
        <f t="shared" ca="1" si="18"/>
        <v>13284.387000000002</v>
      </c>
      <c r="I95" s="104">
        <f t="shared" ca="1" si="18"/>
        <v>15922.591500000006</v>
      </c>
      <c r="J95" s="104">
        <f t="shared" ca="1" si="18"/>
        <v>19301.694</v>
      </c>
      <c r="K95" s="104">
        <f t="shared" ca="1" si="18"/>
        <v>21720.505499999999</v>
      </c>
      <c r="L95" s="104">
        <f t="shared" ca="1" si="18"/>
        <v>23949.217500000002</v>
      </c>
      <c r="M95" s="104">
        <f t="shared" ca="1" si="18"/>
        <v>26824.126499999991</v>
      </c>
      <c r="N95" s="104">
        <f t="shared" ca="1" si="18"/>
        <v>29825.584500000004</v>
      </c>
      <c r="O95" s="104">
        <f t="shared" ca="1" si="18"/>
        <v>35317.604999999989</v>
      </c>
      <c r="P95" s="104">
        <f t="shared" ca="1" si="18"/>
        <v>35317.604999999989</v>
      </c>
    </row>
    <row r="96" spans="1:16" x14ac:dyDescent="0.2">
      <c r="A96" s="108">
        <v>4</v>
      </c>
      <c r="C96" s="107" t="s">
        <v>176</v>
      </c>
      <c r="D96" s="104">
        <f ca="1">IF(D93&gt;20000,(D93-20000)*10%,0)</f>
        <v>0</v>
      </c>
      <c r="E96" s="104">
        <f ca="1">IF(E93&gt;40000,(E93-40000)*10%,0)</f>
        <v>0</v>
      </c>
      <c r="F96" s="104">
        <f ca="1">IF(F93&gt;60000,(F93-60000)*10%,0)</f>
        <v>0</v>
      </c>
      <c r="G96" s="104">
        <f ca="1">IF(G93&gt;80000,(G93-80000)*10%,0)</f>
        <v>0</v>
      </c>
      <c r="H96" s="104">
        <f ca="1">IF(H93&gt;100000,(H93-100000)*10%,0)</f>
        <v>0</v>
      </c>
      <c r="I96" s="104">
        <f ca="1">IF(I93&gt;120000,(I93-120000)*10%,0)</f>
        <v>0</v>
      </c>
      <c r="J96" s="104">
        <f ca="1">IF(J93&gt;140000,(J93-140000)*10%,0)</f>
        <v>0</v>
      </c>
      <c r="K96" s="104">
        <f ca="1">IF(K93&gt;160000,(K93-160000)*10%,0)</f>
        <v>0</v>
      </c>
      <c r="L96" s="104">
        <f ca="1">IF(L93&gt;180000,(L93-180000)*10%,0)</f>
        <v>0</v>
      </c>
      <c r="M96" s="104">
        <f ca="1">IF(M93&gt;200000,(M93-200000)*10%,0)</f>
        <v>0</v>
      </c>
      <c r="N96" s="104">
        <f ca="1">IF(N93&gt;220000,(N93-220000)*10%,0)</f>
        <v>0</v>
      </c>
      <c r="O96" s="104">
        <f ca="1">IF(O93&gt;240000,(O93-240000)*10%,0)</f>
        <v>0</v>
      </c>
      <c r="P96" s="147">
        <f t="shared" ref="P96" ca="1" si="19">IF(P93&gt;240000,(P93-240000)*10%,0)</f>
        <v>0</v>
      </c>
    </row>
    <row r="97" spans="1:16" x14ac:dyDescent="0.2">
      <c r="A97" s="108"/>
      <c r="C97" s="107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47"/>
    </row>
    <row r="98" spans="1:16" x14ac:dyDescent="0.2">
      <c r="A98" s="108">
        <v>6</v>
      </c>
      <c r="C98" s="91" t="s">
        <v>177</v>
      </c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47"/>
    </row>
    <row r="99" spans="1:16" x14ac:dyDescent="0.2">
      <c r="A99" s="108">
        <v>9</v>
      </c>
      <c r="C99" s="107" t="s">
        <v>178</v>
      </c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47"/>
    </row>
    <row r="100" spans="1:16" x14ac:dyDescent="0.2">
      <c r="A100" s="108">
        <v>12</v>
      </c>
      <c r="C100" s="107" t="s">
        <v>179</v>
      </c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47"/>
    </row>
    <row r="101" spans="1:16" x14ac:dyDescent="0.2">
      <c r="A101" s="108">
        <v>20</v>
      </c>
      <c r="C101" s="107" t="s">
        <v>180</v>
      </c>
      <c r="E101" s="104"/>
      <c r="F101" s="104"/>
      <c r="G101" s="104">
        <f t="shared" ref="G101:O101" ca="1" si="20">F95</f>
        <v>6200.2874999999995</v>
      </c>
      <c r="H101" s="104">
        <f t="shared" ca="1" si="20"/>
        <v>9971.634</v>
      </c>
      <c r="I101" s="104">
        <f t="shared" ca="1" si="20"/>
        <v>13284.387000000002</v>
      </c>
      <c r="J101" s="104">
        <f t="shared" ca="1" si="20"/>
        <v>15922.591500000006</v>
      </c>
      <c r="K101" s="104">
        <f t="shared" ca="1" si="20"/>
        <v>19301.694</v>
      </c>
      <c r="L101" s="104">
        <f t="shared" ca="1" si="20"/>
        <v>21720.505499999999</v>
      </c>
      <c r="M101" s="104">
        <f t="shared" ca="1" si="20"/>
        <v>23949.217500000002</v>
      </c>
      <c r="N101" s="104">
        <f t="shared" ca="1" si="20"/>
        <v>26824.126499999991</v>
      </c>
      <c r="O101" s="104">
        <f t="shared" ca="1" si="20"/>
        <v>29825.584500000004</v>
      </c>
      <c r="P101" s="147">
        <f ca="1">O95+O96</f>
        <v>35317.604999999989</v>
      </c>
    </row>
    <row r="102" spans="1:16" x14ac:dyDescent="0.2">
      <c r="A102" s="108">
        <v>21</v>
      </c>
      <c r="C102" s="107" t="s">
        <v>181</v>
      </c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47"/>
    </row>
    <row r="103" spans="1:16" x14ac:dyDescent="0.2">
      <c r="A103" s="108">
        <v>23</v>
      </c>
      <c r="C103" s="107" t="s">
        <v>182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47"/>
    </row>
    <row r="104" spans="1:16" x14ac:dyDescent="0.2">
      <c r="A104" s="108">
        <v>24</v>
      </c>
      <c r="C104" s="107" t="s">
        <v>183</v>
      </c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47"/>
    </row>
    <row r="105" spans="1:16" x14ac:dyDescent="0.2">
      <c r="A105" s="108"/>
      <c r="C105" s="107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47"/>
    </row>
    <row r="106" spans="1:16" ht="12.75" thickBot="1" x14ac:dyDescent="0.25">
      <c r="A106" s="116">
        <v>26</v>
      </c>
      <c r="B106" s="114"/>
      <c r="C106" s="117" t="s">
        <v>184</v>
      </c>
      <c r="D106" s="156">
        <f ca="1">D95+D96-SUM(D99:D104)</f>
        <v>852.81299999999851</v>
      </c>
      <c r="E106" s="156">
        <f t="shared" ref="E106:P106" ca="1" si="21">E95+E96-SUM(E99:E104)</f>
        <v>3141.1995000000002</v>
      </c>
      <c r="F106" s="156">
        <f t="shared" ca="1" si="21"/>
        <v>6200.2874999999995</v>
      </c>
      <c r="G106" s="156">
        <f t="shared" ca="1" si="21"/>
        <v>3771.3465000000006</v>
      </c>
      <c r="H106" s="156">
        <f t="shared" ca="1" si="21"/>
        <v>3312.7530000000024</v>
      </c>
      <c r="I106" s="156">
        <f t="shared" ca="1" si="21"/>
        <v>2638.2045000000035</v>
      </c>
      <c r="J106" s="156">
        <f t="shared" ca="1" si="21"/>
        <v>3379.1024999999936</v>
      </c>
      <c r="K106" s="156">
        <f t="shared" ca="1" si="21"/>
        <v>2418.8114999999998</v>
      </c>
      <c r="L106" s="156">
        <f t="shared" ca="1" si="21"/>
        <v>2228.7120000000032</v>
      </c>
      <c r="M106" s="156">
        <f t="shared" ca="1" si="21"/>
        <v>2874.9089999999887</v>
      </c>
      <c r="N106" s="156">
        <f t="shared" ca="1" si="21"/>
        <v>3001.4580000000133</v>
      </c>
      <c r="O106" s="156">
        <f t="shared" ref="O106" ca="1" si="22">O95+O96-SUM(O99:O104)</f>
        <v>5492.0204999999842</v>
      </c>
      <c r="P106" s="157">
        <f t="shared" ca="1" si="21"/>
        <v>0</v>
      </c>
    </row>
    <row r="107" spans="1:16" x14ac:dyDescent="0.2">
      <c r="A107" s="103"/>
      <c r="C107" s="103"/>
    </row>
  </sheetData>
  <mergeCells count="6">
    <mergeCell ref="A59:P59"/>
    <mergeCell ref="A91:P91"/>
    <mergeCell ref="A1:D1"/>
    <mergeCell ref="A2:D2"/>
    <mergeCell ref="A4:D4"/>
    <mergeCell ref="A5:D5"/>
  </mergeCells>
  <pageMargins left="0.51181102362204722" right="0.51181102362204722" top="0.78740157480314965" bottom="0.78740157480314965" header="0.31496062992125984" footer="0.31496062992125984"/>
  <pageSetup paperSize="9" scale="45" fitToHeight="0" orientation="landscape" r:id="rId1"/>
  <rowBreaks count="1" manualBreakCount="1">
    <brk id="5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01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A5" sqref="A5:D5"/>
    </sheetView>
  </sheetViews>
  <sheetFormatPr defaultColWidth="11.42578125" defaultRowHeight="12" x14ac:dyDescent="0.2"/>
  <cols>
    <col min="1" max="1" width="12.140625" style="44" bestFit="1" customWidth="1"/>
    <col min="2" max="2" width="13" style="44" customWidth="1"/>
    <col min="3" max="3" width="61.42578125" style="44" customWidth="1"/>
    <col min="4" max="4" width="18.85546875" style="44" customWidth="1"/>
    <col min="5" max="5" width="14.140625" style="44" bestFit="1" customWidth="1"/>
    <col min="6" max="7" width="13.5703125" style="44" bestFit="1" customWidth="1"/>
    <col min="8" max="9" width="14.140625" style="44" bestFit="1" customWidth="1"/>
    <col min="10" max="10" width="13.5703125" style="44" bestFit="1" customWidth="1"/>
    <col min="11" max="12" width="14.140625" style="44" bestFit="1" customWidth="1"/>
    <col min="13" max="13" width="13.5703125" style="44" bestFit="1" customWidth="1"/>
    <col min="14" max="15" width="14.140625" style="44" bestFit="1" customWidth="1"/>
    <col min="16" max="16" width="13.5703125" style="44" bestFit="1" customWidth="1"/>
    <col min="17" max="254" width="11.42578125" style="44"/>
    <col min="255" max="255" width="7.7109375" style="44" customWidth="1"/>
    <col min="256" max="256" width="47.5703125" style="44" customWidth="1"/>
    <col min="257" max="257" width="12.42578125" style="44" customWidth="1"/>
    <col min="258" max="258" width="14.5703125" style="44" bestFit="1" customWidth="1"/>
    <col min="259" max="260" width="13.5703125" style="44" bestFit="1" customWidth="1"/>
    <col min="261" max="261" width="11.42578125" style="44"/>
    <col min="262" max="262" width="13.5703125" style="44" bestFit="1" customWidth="1"/>
    <col min="263" max="510" width="11.42578125" style="44"/>
    <col min="511" max="511" width="7.7109375" style="44" customWidth="1"/>
    <col min="512" max="512" width="47.5703125" style="44" customWidth="1"/>
    <col min="513" max="513" width="12.42578125" style="44" customWidth="1"/>
    <col min="514" max="514" width="14.5703125" style="44" bestFit="1" customWidth="1"/>
    <col min="515" max="516" width="13.5703125" style="44" bestFit="1" customWidth="1"/>
    <col min="517" max="517" width="11.42578125" style="44"/>
    <col min="518" max="518" width="13.5703125" style="44" bestFit="1" customWidth="1"/>
    <col min="519" max="766" width="11.42578125" style="44"/>
    <col min="767" max="767" width="7.7109375" style="44" customWidth="1"/>
    <col min="768" max="768" width="47.5703125" style="44" customWidth="1"/>
    <col min="769" max="769" width="12.42578125" style="44" customWidth="1"/>
    <col min="770" max="770" width="14.5703125" style="44" bestFit="1" customWidth="1"/>
    <col min="771" max="772" width="13.5703125" style="44" bestFit="1" customWidth="1"/>
    <col min="773" max="773" width="11.42578125" style="44"/>
    <col min="774" max="774" width="13.5703125" style="44" bestFit="1" customWidth="1"/>
    <col min="775" max="1022" width="11.42578125" style="44"/>
    <col min="1023" max="1023" width="7.7109375" style="44" customWidth="1"/>
    <col min="1024" max="1024" width="47.5703125" style="44" customWidth="1"/>
    <col min="1025" max="1025" width="12.42578125" style="44" customWidth="1"/>
    <col min="1026" max="1026" width="14.5703125" style="44" bestFit="1" customWidth="1"/>
    <col min="1027" max="1028" width="13.5703125" style="44" bestFit="1" customWidth="1"/>
    <col min="1029" max="1029" width="11.42578125" style="44"/>
    <col min="1030" max="1030" width="13.5703125" style="44" bestFit="1" customWidth="1"/>
    <col min="1031" max="1278" width="11.42578125" style="44"/>
    <col min="1279" max="1279" width="7.7109375" style="44" customWidth="1"/>
    <col min="1280" max="1280" width="47.5703125" style="44" customWidth="1"/>
    <col min="1281" max="1281" width="12.42578125" style="44" customWidth="1"/>
    <col min="1282" max="1282" width="14.5703125" style="44" bestFit="1" customWidth="1"/>
    <col min="1283" max="1284" width="13.5703125" style="44" bestFit="1" customWidth="1"/>
    <col min="1285" max="1285" width="11.42578125" style="44"/>
    <col min="1286" max="1286" width="13.5703125" style="44" bestFit="1" customWidth="1"/>
    <col min="1287" max="1534" width="11.42578125" style="44"/>
    <col min="1535" max="1535" width="7.7109375" style="44" customWidth="1"/>
    <col min="1536" max="1536" width="47.5703125" style="44" customWidth="1"/>
    <col min="1537" max="1537" width="12.42578125" style="44" customWidth="1"/>
    <col min="1538" max="1538" width="14.5703125" style="44" bestFit="1" customWidth="1"/>
    <col min="1539" max="1540" width="13.5703125" style="44" bestFit="1" customWidth="1"/>
    <col min="1541" max="1541" width="11.42578125" style="44"/>
    <col min="1542" max="1542" width="13.5703125" style="44" bestFit="1" customWidth="1"/>
    <col min="1543" max="1790" width="11.42578125" style="44"/>
    <col min="1791" max="1791" width="7.7109375" style="44" customWidth="1"/>
    <col min="1792" max="1792" width="47.5703125" style="44" customWidth="1"/>
    <col min="1793" max="1793" width="12.42578125" style="44" customWidth="1"/>
    <col min="1794" max="1794" width="14.5703125" style="44" bestFit="1" customWidth="1"/>
    <col min="1795" max="1796" width="13.5703125" style="44" bestFit="1" customWidth="1"/>
    <col min="1797" max="1797" width="11.42578125" style="44"/>
    <col min="1798" max="1798" width="13.5703125" style="44" bestFit="1" customWidth="1"/>
    <col min="1799" max="2046" width="11.42578125" style="44"/>
    <col min="2047" max="2047" width="7.7109375" style="44" customWidth="1"/>
    <col min="2048" max="2048" width="47.5703125" style="44" customWidth="1"/>
    <col min="2049" max="2049" width="12.42578125" style="44" customWidth="1"/>
    <col min="2050" max="2050" width="14.5703125" style="44" bestFit="1" customWidth="1"/>
    <col min="2051" max="2052" width="13.5703125" style="44" bestFit="1" customWidth="1"/>
    <col min="2053" max="2053" width="11.42578125" style="44"/>
    <col min="2054" max="2054" width="13.5703125" style="44" bestFit="1" customWidth="1"/>
    <col min="2055" max="2302" width="11.42578125" style="44"/>
    <col min="2303" max="2303" width="7.7109375" style="44" customWidth="1"/>
    <col min="2304" max="2304" width="47.5703125" style="44" customWidth="1"/>
    <col min="2305" max="2305" width="12.42578125" style="44" customWidth="1"/>
    <col min="2306" max="2306" width="14.5703125" style="44" bestFit="1" customWidth="1"/>
    <col min="2307" max="2308" width="13.5703125" style="44" bestFit="1" customWidth="1"/>
    <col min="2309" max="2309" width="11.42578125" style="44"/>
    <col min="2310" max="2310" width="13.5703125" style="44" bestFit="1" customWidth="1"/>
    <col min="2311" max="2558" width="11.42578125" style="44"/>
    <col min="2559" max="2559" width="7.7109375" style="44" customWidth="1"/>
    <col min="2560" max="2560" width="47.5703125" style="44" customWidth="1"/>
    <col min="2561" max="2561" width="12.42578125" style="44" customWidth="1"/>
    <col min="2562" max="2562" width="14.5703125" style="44" bestFit="1" customWidth="1"/>
    <col min="2563" max="2564" width="13.5703125" style="44" bestFit="1" customWidth="1"/>
    <col min="2565" max="2565" width="11.42578125" style="44"/>
    <col min="2566" max="2566" width="13.5703125" style="44" bestFit="1" customWidth="1"/>
    <col min="2567" max="2814" width="11.42578125" style="44"/>
    <col min="2815" max="2815" width="7.7109375" style="44" customWidth="1"/>
    <col min="2816" max="2816" width="47.5703125" style="44" customWidth="1"/>
    <col min="2817" max="2817" width="12.42578125" style="44" customWidth="1"/>
    <col min="2818" max="2818" width="14.5703125" style="44" bestFit="1" customWidth="1"/>
    <col min="2819" max="2820" width="13.5703125" style="44" bestFit="1" customWidth="1"/>
    <col min="2821" max="2821" width="11.42578125" style="44"/>
    <col min="2822" max="2822" width="13.5703125" style="44" bestFit="1" customWidth="1"/>
    <col min="2823" max="3070" width="11.42578125" style="44"/>
    <col min="3071" max="3071" width="7.7109375" style="44" customWidth="1"/>
    <col min="3072" max="3072" width="47.5703125" style="44" customWidth="1"/>
    <col min="3073" max="3073" width="12.42578125" style="44" customWidth="1"/>
    <col min="3074" max="3074" width="14.5703125" style="44" bestFit="1" customWidth="1"/>
    <col min="3075" max="3076" width="13.5703125" style="44" bestFit="1" customWidth="1"/>
    <col min="3077" max="3077" width="11.42578125" style="44"/>
    <col min="3078" max="3078" width="13.5703125" style="44" bestFit="1" customWidth="1"/>
    <col min="3079" max="3326" width="11.42578125" style="44"/>
    <col min="3327" max="3327" width="7.7109375" style="44" customWidth="1"/>
    <col min="3328" max="3328" width="47.5703125" style="44" customWidth="1"/>
    <col min="3329" max="3329" width="12.42578125" style="44" customWidth="1"/>
    <col min="3330" max="3330" width="14.5703125" style="44" bestFit="1" customWidth="1"/>
    <col min="3331" max="3332" width="13.5703125" style="44" bestFit="1" customWidth="1"/>
    <col min="3333" max="3333" width="11.42578125" style="44"/>
    <col min="3334" max="3334" width="13.5703125" style="44" bestFit="1" customWidth="1"/>
    <col min="3335" max="3582" width="11.42578125" style="44"/>
    <col min="3583" max="3583" width="7.7109375" style="44" customWidth="1"/>
    <col min="3584" max="3584" width="47.5703125" style="44" customWidth="1"/>
    <col min="3585" max="3585" width="12.42578125" style="44" customWidth="1"/>
    <col min="3586" max="3586" width="14.5703125" style="44" bestFit="1" customWidth="1"/>
    <col min="3587" max="3588" width="13.5703125" style="44" bestFit="1" customWidth="1"/>
    <col min="3589" max="3589" width="11.42578125" style="44"/>
    <col min="3590" max="3590" width="13.5703125" style="44" bestFit="1" customWidth="1"/>
    <col min="3591" max="3838" width="11.42578125" style="44"/>
    <col min="3839" max="3839" width="7.7109375" style="44" customWidth="1"/>
    <col min="3840" max="3840" width="47.5703125" style="44" customWidth="1"/>
    <col min="3841" max="3841" width="12.42578125" style="44" customWidth="1"/>
    <col min="3842" max="3842" width="14.5703125" style="44" bestFit="1" customWidth="1"/>
    <col min="3843" max="3844" width="13.5703125" style="44" bestFit="1" customWidth="1"/>
    <col min="3845" max="3845" width="11.42578125" style="44"/>
    <col min="3846" max="3846" width="13.5703125" style="44" bestFit="1" customWidth="1"/>
    <col min="3847" max="4094" width="11.42578125" style="44"/>
    <col min="4095" max="4095" width="7.7109375" style="44" customWidth="1"/>
    <col min="4096" max="4096" width="47.5703125" style="44" customWidth="1"/>
    <col min="4097" max="4097" width="12.42578125" style="44" customWidth="1"/>
    <col min="4098" max="4098" width="14.5703125" style="44" bestFit="1" customWidth="1"/>
    <col min="4099" max="4100" width="13.5703125" style="44" bestFit="1" customWidth="1"/>
    <col min="4101" max="4101" width="11.42578125" style="44"/>
    <col min="4102" max="4102" width="13.5703125" style="44" bestFit="1" customWidth="1"/>
    <col min="4103" max="4350" width="11.42578125" style="44"/>
    <col min="4351" max="4351" width="7.7109375" style="44" customWidth="1"/>
    <col min="4352" max="4352" width="47.5703125" style="44" customWidth="1"/>
    <col min="4353" max="4353" width="12.42578125" style="44" customWidth="1"/>
    <col min="4354" max="4354" width="14.5703125" style="44" bestFit="1" customWidth="1"/>
    <col min="4355" max="4356" width="13.5703125" style="44" bestFit="1" customWidth="1"/>
    <col min="4357" max="4357" width="11.42578125" style="44"/>
    <col min="4358" max="4358" width="13.5703125" style="44" bestFit="1" customWidth="1"/>
    <col min="4359" max="4606" width="11.42578125" style="44"/>
    <col min="4607" max="4607" width="7.7109375" style="44" customWidth="1"/>
    <col min="4608" max="4608" width="47.5703125" style="44" customWidth="1"/>
    <col min="4609" max="4609" width="12.42578125" style="44" customWidth="1"/>
    <col min="4610" max="4610" width="14.5703125" style="44" bestFit="1" customWidth="1"/>
    <col min="4611" max="4612" width="13.5703125" style="44" bestFit="1" customWidth="1"/>
    <col min="4613" max="4613" width="11.42578125" style="44"/>
    <col min="4614" max="4614" width="13.5703125" style="44" bestFit="1" customWidth="1"/>
    <col min="4615" max="4862" width="11.42578125" style="44"/>
    <col min="4863" max="4863" width="7.7109375" style="44" customWidth="1"/>
    <col min="4864" max="4864" width="47.5703125" style="44" customWidth="1"/>
    <col min="4865" max="4865" width="12.42578125" style="44" customWidth="1"/>
    <col min="4866" max="4866" width="14.5703125" style="44" bestFit="1" customWidth="1"/>
    <col min="4867" max="4868" width="13.5703125" style="44" bestFit="1" customWidth="1"/>
    <col min="4869" max="4869" width="11.42578125" style="44"/>
    <col min="4870" max="4870" width="13.5703125" style="44" bestFit="1" customWidth="1"/>
    <col min="4871" max="5118" width="11.42578125" style="44"/>
    <col min="5119" max="5119" width="7.7109375" style="44" customWidth="1"/>
    <col min="5120" max="5120" width="47.5703125" style="44" customWidth="1"/>
    <col min="5121" max="5121" width="12.42578125" style="44" customWidth="1"/>
    <col min="5122" max="5122" width="14.5703125" style="44" bestFit="1" customWidth="1"/>
    <col min="5123" max="5124" width="13.5703125" style="44" bestFit="1" customWidth="1"/>
    <col min="5125" max="5125" width="11.42578125" style="44"/>
    <col min="5126" max="5126" width="13.5703125" style="44" bestFit="1" customWidth="1"/>
    <col min="5127" max="5374" width="11.42578125" style="44"/>
    <col min="5375" max="5375" width="7.7109375" style="44" customWidth="1"/>
    <col min="5376" max="5376" width="47.5703125" style="44" customWidth="1"/>
    <col min="5377" max="5377" width="12.42578125" style="44" customWidth="1"/>
    <col min="5378" max="5378" width="14.5703125" style="44" bestFit="1" customWidth="1"/>
    <col min="5379" max="5380" width="13.5703125" style="44" bestFit="1" customWidth="1"/>
    <col min="5381" max="5381" width="11.42578125" style="44"/>
    <col min="5382" max="5382" width="13.5703125" style="44" bestFit="1" customWidth="1"/>
    <col min="5383" max="5630" width="11.42578125" style="44"/>
    <col min="5631" max="5631" width="7.7109375" style="44" customWidth="1"/>
    <col min="5632" max="5632" width="47.5703125" style="44" customWidth="1"/>
    <col min="5633" max="5633" width="12.42578125" style="44" customWidth="1"/>
    <col min="5634" max="5634" width="14.5703125" style="44" bestFit="1" customWidth="1"/>
    <col min="5635" max="5636" width="13.5703125" style="44" bestFit="1" customWidth="1"/>
    <col min="5637" max="5637" width="11.42578125" style="44"/>
    <col min="5638" max="5638" width="13.5703125" style="44" bestFit="1" customWidth="1"/>
    <col min="5639" max="5886" width="11.42578125" style="44"/>
    <col min="5887" max="5887" width="7.7109375" style="44" customWidth="1"/>
    <col min="5888" max="5888" width="47.5703125" style="44" customWidth="1"/>
    <col min="5889" max="5889" width="12.42578125" style="44" customWidth="1"/>
    <col min="5890" max="5890" width="14.5703125" style="44" bestFit="1" customWidth="1"/>
    <col min="5891" max="5892" width="13.5703125" style="44" bestFit="1" customWidth="1"/>
    <col min="5893" max="5893" width="11.42578125" style="44"/>
    <col min="5894" max="5894" width="13.5703125" style="44" bestFit="1" customWidth="1"/>
    <col min="5895" max="6142" width="11.42578125" style="44"/>
    <col min="6143" max="6143" width="7.7109375" style="44" customWidth="1"/>
    <col min="6144" max="6144" width="47.5703125" style="44" customWidth="1"/>
    <col min="6145" max="6145" width="12.42578125" style="44" customWidth="1"/>
    <col min="6146" max="6146" width="14.5703125" style="44" bestFit="1" customWidth="1"/>
    <col min="6147" max="6148" width="13.5703125" style="44" bestFit="1" customWidth="1"/>
    <col min="6149" max="6149" width="11.42578125" style="44"/>
    <col min="6150" max="6150" width="13.5703125" style="44" bestFit="1" customWidth="1"/>
    <col min="6151" max="6398" width="11.42578125" style="44"/>
    <col min="6399" max="6399" width="7.7109375" style="44" customWidth="1"/>
    <col min="6400" max="6400" width="47.5703125" style="44" customWidth="1"/>
    <col min="6401" max="6401" width="12.42578125" style="44" customWidth="1"/>
    <col min="6402" max="6402" width="14.5703125" style="44" bestFit="1" customWidth="1"/>
    <col min="6403" max="6404" width="13.5703125" style="44" bestFit="1" customWidth="1"/>
    <col min="6405" max="6405" width="11.42578125" style="44"/>
    <col min="6406" max="6406" width="13.5703125" style="44" bestFit="1" customWidth="1"/>
    <col min="6407" max="6654" width="11.42578125" style="44"/>
    <col min="6655" max="6655" width="7.7109375" style="44" customWidth="1"/>
    <col min="6656" max="6656" width="47.5703125" style="44" customWidth="1"/>
    <col min="6657" max="6657" width="12.42578125" style="44" customWidth="1"/>
    <col min="6658" max="6658" width="14.5703125" style="44" bestFit="1" customWidth="1"/>
    <col min="6659" max="6660" width="13.5703125" style="44" bestFit="1" customWidth="1"/>
    <col min="6661" max="6661" width="11.42578125" style="44"/>
    <col min="6662" max="6662" width="13.5703125" style="44" bestFit="1" customWidth="1"/>
    <col min="6663" max="6910" width="11.42578125" style="44"/>
    <col min="6911" max="6911" width="7.7109375" style="44" customWidth="1"/>
    <col min="6912" max="6912" width="47.5703125" style="44" customWidth="1"/>
    <col min="6913" max="6913" width="12.42578125" style="44" customWidth="1"/>
    <col min="6914" max="6914" width="14.5703125" style="44" bestFit="1" customWidth="1"/>
    <col min="6915" max="6916" width="13.5703125" style="44" bestFit="1" customWidth="1"/>
    <col min="6917" max="6917" width="11.42578125" style="44"/>
    <col min="6918" max="6918" width="13.5703125" style="44" bestFit="1" customWidth="1"/>
    <col min="6919" max="7166" width="11.42578125" style="44"/>
    <col min="7167" max="7167" width="7.7109375" style="44" customWidth="1"/>
    <col min="7168" max="7168" width="47.5703125" style="44" customWidth="1"/>
    <col min="7169" max="7169" width="12.42578125" style="44" customWidth="1"/>
    <col min="7170" max="7170" width="14.5703125" style="44" bestFit="1" customWidth="1"/>
    <col min="7171" max="7172" width="13.5703125" style="44" bestFit="1" customWidth="1"/>
    <col min="7173" max="7173" width="11.42578125" style="44"/>
    <col min="7174" max="7174" width="13.5703125" style="44" bestFit="1" customWidth="1"/>
    <col min="7175" max="7422" width="11.42578125" style="44"/>
    <col min="7423" max="7423" width="7.7109375" style="44" customWidth="1"/>
    <col min="7424" max="7424" width="47.5703125" style="44" customWidth="1"/>
    <col min="7425" max="7425" width="12.42578125" style="44" customWidth="1"/>
    <col min="7426" max="7426" width="14.5703125" style="44" bestFit="1" customWidth="1"/>
    <col min="7427" max="7428" width="13.5703125" style="44" bestFit="1" customWidth="1"/>
    <col min="7429" max="7429" width="11.42578125" style="44"/>
    <col min="7430" max="7430" width="13.5703125" style="44" bestFit="1" customWidth="1"/>
    <col min="7431" max="7678" width="11.42578125" style="44"/>
    <col min="7679" max="7679" width="7.7109375" style="44" customWidth="1"/>
    <col min="7680" max="7680" width="47.5703125" style="44" customWidth="1"/>
    <col min="7681" max="7681" width="12.42578125" style="44" customWidth="1"/>
    <col min="7682" max="7682" width="14.5703125" style="44" bestFit="1" customWidth="1"/>
    <col min="7683" max="7684" width="13.5703125" style="44" bestFit="1" customWidth="1"/>
    <col min="7685" max="7685" width="11.42578125" style="44"/>
    <col min="7686" max="7686" width="13.5703125" style="44" bestFit="1" customWidth="1"/>
    <col min="7687" max="7934" width="11.42578125" style="44"/>
    <col min="7935" max="7935" width="7.7109375" style="44" customWidth="1"/>
    <col min="7936" max="7936" width="47.5703125" style="44" customWidth="1"/>
    <col min="7937" max="7937" width="12.42578125" style="44" customWidth="1"/>
    <col min="7938" max="7938" width="14.5703125" style="44" bestFit="1" customWidth="1"/>
    <col min="7939" max="7940" width="13.5703125" style="44" bestFit="1" customWidth="1"/>
    <col min="7941" max="7941" width="11.42578125" style="44"/>
    <col min="7942" max="7942" width="13.5703125" style="44" bestFit="1" customWidth="1"/>
    <col min="7943" max="8190" width="11.42578125" style="44"/>
    <col min="8191" max="8191" width="7.7109375" style="44" customWidth="1"/>
    <col min="8192" max="8192" width="47.5703125" style="44" customWidth="1"/>
    <col min="8193" max="8193" width="12.42578125" style="44" customWidth="1"/>
    <col min="8194" max="8194" width="14.5703125" style="44" bestFit="1" customWidth="1"/>
    <col min="8195" max="8196" width="13.5703125" style="44" bestFit="1" customWidth="1"/>
    <col min="8197" max="8197" width="11.42578125" style="44"/>
    <col min="8198" max="8198" width="13.5703125" style="44" bestFit="1" customWidth="1"/>
    <col min="8199" max="8446" width="11.42578125" style="44"/>
    <col min="8447" max="8447" width="7.7109375" style="44" customWidth="1"/>
    <col min="8448" max="8448" width="47.5703125" style="44" customWidth="1"/>
    <col min="8449" max="8449" width="12.42578125" style="44" customWidth="1"/>
    <col min="8450" max="8450" width="14.5703125" style="44" bestFit="1" customWidth="1"/>
    <col min="8451" max="8452" width="13.5703125" style="44" bestFit="1" customWidth="1"/>
    <col min="8453" max="8453" width="11.42578125" style="44"/>
    <col min="8454" max="8454" width="13.5703125" style="44" bestFit="1" customWidth="1"/>
    <col min="8455" max="8702" width="11.42578125" style="44"/>
    <col min="8703" max="8703" width="7.7109375" style="44" customWidth="1"/>
    <col min="8704" max="8704" width="47.5703125" style="44" customWidth="1"/>
    <col min="8705" max="8705" width="12.42578125" style="44" customWidth="1"/>
    <col min="8706" max="8706" width="14.5703125" style="44" bestFit="1" customWidth="1"/>
    <col min="8707" max="8708" width="13.5703125" style="44" bestFit="1" customWidth="1"/>
    <col min="8709" max="8709" width="11.42578125" style="44"/>
    <col min="8710" max="8710" width="13.5703125" style="44" bestFit="1" customWidth="1"/>
    <col min="8711" max="8958" width="11.42578125" style="44"/>
    <col min="8959" max="8959" width="7.7109375" style="44" customWidth="1"/>
    <col min="8960" max="8960" width="47.5703125" style="44" customWidth="1"/>
    <col min="8961" max="8961" width="12.42578125" style="44" customWidth="1"/>
    <col min="8962" max="8962" width="14.5703125" style="44" bestFit="1" customWidth="1"/>
    <col min="8963" max="8964" width="13.5703125" style="44" bestFit="1" customWidth="1"/>
    <col min="8965" max="8965" width="11.42578125" style="44"/>
    <col min="8966" max="8966" width="13.5703125" style="44" bestFit="1" customWidth="1"/>
    <col min="8967" max="9214" width="11.42578125" style="44"/>
    <col min="9215" max="9215" width="7.7109375" style="44" customWidth="1"/>
    <col min="9216" max="9216" width="47.5703125" style="44" customWidth="1"/>
    <col min="9217" max="9217" width="12.42578125" style="44" customWidth="1"/>
    <col min="9218" max="9218" width="14.5703125" style="44" bestFit="1" customWidth="1"/>
    <col min="9219" max="9220" width="13.5703125" style="44" bestFit="1" customWidth="1"/>
    <col min="9221" max="9221" width="11.42578125" style="44"/>
    <col min="9222" max="9222" width="13.5703125" style="44" bestFit="1" customWidth="1"/>
    <col min="9223" max="9470" width="11.42578125" style="44"/>
    <col min="9471" max="9471" width="7.7109375" style="44" customWidth="1"/>
    <col min="9472" max="9472" width="47.5703125" style="44" customWidth="1"/>
    <col min="9473" max="9473" width="12.42578125" style="44" customWidth="1"/>
    <col min="9474" max="9474" width="14.5703125" style="44" bestFit="1" customWidth="1"/>
    <col min="9475" max="9476" width="13.5703125" style="44" bestFit="1" customWidth="1"/>
    <col min="9477" max="9477" width="11.42578125" style="44"/>
    <col min="9478" max="9478" width="13.5703125" style="44" bestFit="1" customWidth="1"/>
    <col min="9479" max="9726" width="11.42578125" style="44"/>
    <col min="9727" max="9727" width="7.7109375" style="44" customWidth="1"/>
    <col min="9728" max="9728" width="47.5703125" style="44" customWidth="1"/>
    <col min="9729" max="9729" width="12.42578125" style="44" customWidth="1"/>
    <col min="9730" max="9730" width="14.5703125" style="44" bestFit="1" customWidth="1"/>
    <col min="9731" max="9732" width="13.5703125" style="44" bestFit="1" customWidth="1"/>
    <col min="9733" max="9733" width="11.42578125" style="44"/>
    <col min="9734" max="9734" width="13.5703125" style="44" bestFit="1" customWidth="1"/>
    <col min="9735" max="9982" width="11.42578125" style="44"/>
    <col min="9983" max="9983" width="7.7109375" style="44" customWidth="1"/>
    <col min="9984" max="9984" width="47.5703125" style="44" customWidth="1"/>
    <col min="9985" max="9985" width="12.42578125" style="44" customWidth="1"/>
    <col min="9986" max="9986" width="14.5703125" style="44" bestFit="1" customWidth="1"/>
    <col min="9987" max="9988" width="13.5703125" style="44" bestFit="1" customWidth="1"/>
    <col min="9989" max="9989" width="11.42578125" style="44"/>
    <col min="9990" max="9990" width="13.5703125" style="44" bestFit="1" customWidth="1"/>
    <col min="9991" max="10238" width="11.42578125" style="44"/>
    <col min="10239" max="10239" width="7.7109375" style="44" customWidth="1"/>
    <col min="10240" max="10240" width="47.5703125" style="44" customWidth="1"/>
    <col min="10241" max="10241" width="12.42578125" style="44" customWidth="1"/>
    <col min="10242" max="10242" width="14.5703125" style="44" bestFit="1" customWidth="1"/>
    <col min="10243" max="10244" width="13.5703125" style="44" bestFit="1" customWidth="1"/>
    <col min="10245" max="10245" width="11.42578125" style="44"/>
    <col min="10246" max="10246" width="13.5703125" style="44" bestFit="1" customWidth="1"/>
    <col min="10247" max="10494" width="11.42578125" style="44"/>
    <col min="10495" max="10495" width="7.7109375" style="44" customWidth="1"/>
    <col min="10496" max="10496" width="47.5703125" style="44" customWidth="1"/>
    <col min="10497" max="10497" width="12.42578125" style="44" customWidth="1"/>
    <col min="10498" max="10498" width="14.5703125" style="44" bestFit="1" customWidth="1"/>
    <col min="10499" max="10500" width="13.5703125" style="44" bestFit="1" customWidth="1"/>
    <col min="10501" max="10501" width="11.42578125" style="44"/>
    <col min="10502" max="10502" width="13.5703125" style="44" bestFit="1" customWidth="1"/>
    <col min="10503" max="10750" width="11.42578125" style="44"/>
    <col min="10751" max="10751" width="7.7109375" style="44" customWidth="1"/>
    <col min="10752" max="10752" width="47.5703125" style="44" customWidth="1"/>
    <col min="10753" max="10753" width="12.42578125" style="44" customWidth="1"/>
    <col min="10754" max="10754" width="14.5703125" style="44" bestFit="1" customWidth="1"/>
    <col min="10755" max="10756" width="13.5703125" style="44" bestFit="1" customWidth="1"/>
    <col min="10757" max="10757" width="11.42578125" style="44"/>
    <col min="10758" max="10758" width="13.5703125" style="44" bestFit="1" customWidth="1"/>
    <col min="10759" max="11006" width="11.42578125" style="44"/>
    <col min="11007" max="11007" width="7.7109375" style="44" customWidth="1"/>
    <col min="11008" max="11008" width="47.5703125" style="44" customWidth="1"/>
    <col min="11009" max="11009" width="12.42578125" style="44" customWidth="1"/>
    <col min="11010" max="11010" width="14.5703125" style="44" bestFit="1" customWidth="1"/>
    <col min="11011" max="11012" width="13.5703125" style="44" bestFit="1" customWidth="1"/>
    <col min="11013" max="11013" width="11.42578125" style="44"/>
    <col min="11014" max="11014" width="13.5703125" style="44" bestFit="1" customWidth="1"/>
    <col min="11015" max="11262" width="11.42578125" style="44"/>
    <col min="11263" max="11263" width="7.7109375" style="44" customWidth="1"/>
    <col min="11264" max="11264" width="47.5703125" style="44" customWidth="1"/>
    <col min="11265" max="11265" width="12.42578125" style="44" customWidth="1"/>
    <col min="11266" max="11266" width="14.5703125" style="44" bestFit="1" customWidth="1"/>
    <col min="11267" max="11268" width="13.5703125" style="44" bestFit="1" customWidth="1"/>
    <col min="11269" max="11269" width="11.42578125" style="44"/>
    <col min="11270" max="11270" width="13.5703125" style="44" bestFit="1" customWidth="1"/>
    <col min="11271" max="11518" width="11.42578125" style="44"/>
    <col min="11519" max="11519" width="7.7109375" style="44" customWidth="1"/>
    <col min="11520" max="11520" width="47.5703125" style="44" customWidth="1"/>
    <col min="11521" max="11521" width="12.42578125" style="44" customWidth="1"/>
    <col min="11522" max="11522" width="14.5703125" style="44" bestFit="1" customWidth="1"/>
    <col min="11523" max="11524" width="13.5703125" style="44" bestFit="1" customWidth="1"/>
    <col min="11525" max="11525" width="11.42578125" style="44"/>
    <col min="11526" max="11526" width="13.5703125" style="44" bestFit="1" customWidth="1"/>
    <col min="11527" max="11774" width="11.42578125" style="44"/>
    <col min="11775" max="11775" width="7.7109375" style="44" customWidth="1"/>
    <col min="11776" max="11776" width="47.5703125" style="44" customWidth="1"/>
    <col min="11777" max="11777" width="12.42578125" style="44" customWidth="1"/>
    <col min="11778" max="11778" width="14.5703125" style="44" bestFit="1" customWidth="1"/>
    <col min="11779" max="11780" width="13.5703125" style="44" bestFit="1" customWidth="1"/>
    <col min="11781" max="11781" width="11.42578125" style="44"/>
    <col min="11782" max="11782" width="13.5703125" style="44" bestFit="1" customWidth="1"/>
    <col min="11783" max="12030" width="11.42578125" style="44"/>
    <col min="12031" max="12031" width="7.7109375" style="44" customWidth="1"/>
    <col min="12032" max="12032" width="47.5703125" style="44" customWidth="1"/>
    <col min="12033" max="12033" width="12.42578125" style="44" customWidth="1"/>
    <col min="12034" max="12034" width="14.5703125" style="44" bestFit="1" customWidth="1"/>
    <col min="12035" max="12036" width="13.5703125" style="44" bestFit="1" customWidth="1"/>
    <col min="12037" max="12037" width="11.42578125" style="44"/>
    <col min="12038" max="12038" width="13.5703125" style="44" bestFit="1" customWidth="1"/>
    <col min="12039" max="12286" width="11.42578125" style="44"/>
    <col min="12287" max="12287" width="7.7109375" style="44" customWidth="1"/>
    <col min="12288" max="12288" width="47.5703125" style="44" customWidth="1"/>
    <col min="12289" max="12289" width="12.42578125" style="44" customWidth="1"/>
    <col min="12290" max="12290" width="14.5703125" style="44" bestFit="1" customWidth="1"/>
    <col min="12291" max="12292" width="13.5703125" style="44" bestFit="1" customWidth="1"/>
    <col min="12293" max="12293" width="11.42578125" style="44"/>
    <col min="12294" max="12294" width="13.5703125" style="44" bestFit="1" customWidth="1"/>
    <col min="12295" max="12542" width="11.42578125" style="44"/>
    <col min="12543" max="12543" width="7.7109375" style="44" customWidth="1"/>
    <col min="12544" max="12544" width="47.5703125" style="44" customWidth="1"/>
    <col min="12545" max="12545" width="12.42578125" style="44" customWidth="1"/>
    <col min="12546" max="12546" width="14.5703125" style="44" bestFit="1" customWidth="1"/>
    <col min="12547" max="12548" width="13.5703125" style="44" bestFit="1" customWidth="1"/>
    <col min="12549" max="12549" width="11.42578125" style="44"/>
    <col min="12550" max="12550" width="13.5703125" style="44" bestFit="1" customWidth="1"/>
    <col min="12551" max="12798" width="11.42578125" style="44"/>
    <col min="12799" max="12799" width="7.7109375" style="44" customWidth="1"/>
    <col min="12800" max="12800" width="47.5703125" style="44" customWidth="1"/>
    <col min="12801" max="12801" width="12.42578125" style="44" customWidth="1"/>
    <col min="12802" max="12802" width="14.5703125" style="44" bestFit="1" customWidth="1"/>
    <col min="12803" max="12804" width="13.5703125" style="44" bestFit="1" customWidth="1"/>
    <col min="12805" max="12805" width="11.42578125" style="44"/>
    <col min="12806" max="12806" width="13.5703125" style="44" bestFit="1" customWidth="1"/>
    <col min="12807" max="13054" width="11.42578125" style="44"/>
    <col min="13055" max="13055" width="7.7109375" style="44" customWidth="1"/>
    <col min="13056" max="13056" width="47.5703125" style="44" customWidth="1"/>
    <col min="13057" max="13057" width="12.42578125" style="44" customWidth="1"/>
    <col min="13058" max="13058" width="14.5703125" style="44" bestFit="1" customWidth="1"/>
    <col min="13059" max="13060" width="13.5703125" style="44" bestFit="1" customWidth="1"/>
    <col min="13061" max="13061" width="11.42578125" style="44"/>
    <col min="13062" max="13062" width="13.5703125" style="44" bestFit="1" customWidth="1"/>
    <col min="13063" max="13310" width="11.42578125" style="44"/>
    <col min="13311" max="13311" width="7.7109375" style="44" customWidth="1"/>
    <col min="13312" max="13312" width="47.5703125" style="44" customWidth="1"/>
    <col min="13313" max="13313" width="12.42578125" style="44" customWidth="1"/>
    <col min="13314" max="13314" width="14.5703125" style="44" bestFit="1" customWidth="1"/>
    <col min="13315" max="13316" width="13.5703125" style="44" bestFit="1" customWidth="1"/>
    <col min="13317" max="13317" width="11.42578125" style="44"/>
    <col min="13318" max="13318" width="13.5703125" style="44" bestFit="1" customWidth="1"/>
    <col min="13319" max="13566" width="11.42578125" style="44"/>
    <col min="13567" max="13567" width="7.7109375" style="44" customWidth="1"/>
    <col min="13568" max="13568" width="47.5703125" style="44" customWidth="1"/>
    <col min="13569" max="13569" width="12.42578125" style="44" customWidth="1"/>
    <col min="13570" max="13570" width="14.5703125" style="44" bestFit="1" customWidth="1"/>
    <col min="13571" max="13572" width="13.5703125" style="44" bestFit="1" customWidth="1"/>
    <col min="13573" max="13573" width="11.42578125" style="44"/>
    <col min="13574" max="13574" width="13.5703125" style="44" bestFit="1" customWidth="1"/>
    <col min="13575" max="13822" width="11.42578125" style="44"/>
    <col min="13823" max="13823" width="7.7109375" style="44" customWidth="1"/>
    <col min="13824" max="13824" width="47.5703125" style="44" customWidth="1"/>
    <col min="13825" max="13825" width="12.42578125" style="44" customWidth="1"/>
    <col min="13826" max="13826" width="14.5703125" style="44" bestFit="1" customWidth="1"/>
    <col min="13827" max="13828" width="13.5703125" style="44" bestFit="1" customWidth="1"/>
    <col min="13829" max="13829" width="11.42578125" style="44"/>
    <col min="13830" max="13830" width="13.5703125" style="44" bestFit="1" customWidth="1"/>
    <col min="13831" max="14078" width="11.42578125" style="44"/>
    <col min="14079" max="14079" width="7.7109375" style="44" customWidth="1"/>
    <col min="14080" max="14080" width="47.5703125" style="44" customWidth="1"/>
    <col min="14081" max="14081" width="12.42578125" style="44" customWidth="1"/>
    <col min="14082" max="14082" width="14.5703125" style="44" bestFit="1" customWidth="1"/>
    <col min="14083" max="14084" width="13.5703125" style="44" bestFit="1" customWidth="1"/>
    <col min="14085" max="14085" width="11.42578125" style="44"/>
    <col min="14086" max="14086" width="13.5703125" style="44" bestFit="1" customWidth="1"/>
    <col min="14087" max="14334" width="11.42578125" style="44"/>
    <col min="14335" max="14335" width="7.7109375" style="44" customWidth="1"/>
    <col min="14336" max="14336" width="47.5703125" style="44" customWidth="1"/>
    <col min="14337" max="14337" width="12.42578125" style="44" customWidth="1"/>
    <col min="14338" max="14338" width="14.5703125" style="44" bestFit="1" customWidth="1"/>
    <col min="14339" max="14340" width="13.5703125" style="44" bestFit="1" customWidth="1"/>
    <col min="14341" max="14341" width="11.42578125" style="44"/>
    <col min="14342" max="14342" width="13.5703125" style="44" bestFit="1" customWidth="1"/>
    <col min="14343" max="14590" width="11.42578125" style="44"/>
    <col min="14591" max="14591" width="7.7109375" style="44" customWidth="1"/>
    <col min="14592" max="14592" width="47.5703125" style="44" customWidth="1"/>
    <col min="14593" max="14593" width="12.42578125" style="44" customWidth="1"/>
    <col min="14594" max="14594" width="14.5703125" style="44" bestFit="1" customWidth="1"/>
    <col min="14595" max="14596" width="13.5703125" style="44" bestFit="1" customWidth="1"/>
    <col min="14597" max="14597" width="11.42578125" style="44"/>
    <col min="14598" max="14598" width="13.5703125" style="44" bestFit="1" customWidth="1"/>
    <col min="14599" max="14846" width="11.42578125" style="44"/>
    <col min="14847" max="14847" width="7.7109375" style="44" customWidth="1"/>
    <col min="14848" max="14848" width="47.5703125" style="44" customWidth="1"/>
    <col min="14849" max="14849" width="12.42578125" style="44" customWidth="1"/>
    <col min="14850" max="14850" width="14.5703125" style="44" bestFit="1" customWidth="1"/>
    <col min="14851" max="14852" width="13.5703125" style="44" bestFit="1" customWidth="1"/>
    <col min="14853" max="14853" width="11.42578125" style="44"/>
    <col min="14854" max="14854" width="13.5703125" style="44" bestFit="1" customWidth="1"/>
    <col min="14855" max="15102" width="11.42578125" style="44"/>
    <col min="15103" max="15103" width="7.7109375" style="44" customWidth="1"/>
    <col min="15104" max="15104" width="47.5703125" style="44" customWidth="1"/>
    <col min="15105" max="15105" width="12.42578125" style="44" customWidth="1"/>
    <col min="15106" max="15106" width="14.5703125" style="44" bestFit="1" customWidth="1"/>
    <col min="15107" max="15108" width="13.5703125" style="44" bestFit="1" customWidth="1"/>
    <col min="15109" max="15109" width="11.42578125" style="44"/>
    <col min="15110" max="15110" width="13.5703125" style="44" bestFit="1" customWidth="1"/>
    <col min="15111" max="15358" width="11.42578125" style="44"/>
    <col min="15359" max="15359" width="7.7109375" style="44" customWidth="1"/>
    <col min="15360" max="15360" width="47.5703125" style="44" customWidth="1"/>
    <col min="15361" max="15361" width="12.42578125" style="44" customWidth="1"/>
    <col min="15362" max="15362" width="14.5703125" style="44" bestFit="1" customWidth="1"/>
    <col min="15363" max="15364" width="13.5703125" style="44" bestFit="1" customWidth="1"/>
    <col min="15365" max="15365" width="11.42578125" style="44"/>
    <col min="15366" max="15366" width="13.5703125" style="44" bestFit="1" customWidth="1"/>
    <col min="15367" max="15614" width="11.42578125" style="44"/>
    <col min="15615" max="15615" width="7.7109375" style="44" customWidth="1"/>
    <col min="15616" max="15616" width="47.5703125" style="44" customWidth="1"/>
    <col min="15617" max="15617" width="12.42578125" style="44" customWidth="1"/>
    <col min="15618" max="15618" width="14.5703125" style="44" bestFit="1" customWidth="1"/>
    <col min="15619" max="15620" width="13.5703125" style="44" bestFit="1" customWidth="1"/>
    <col min="15621" max="15621" width="11.42578125" style="44"/>
    <col min="15622" max="15622" width="13.5703125" style="44" bestFit="1" customWidth="1"/>
    <col min="15623" max="15870" width="11.42578125" style="44"/>
    <col min="15871" max="15871" width="7.7109375" style="44" customWidth="1"/>
    <col min="15872" max="15872" width="47.5703125" style="44" customWidth="1"/>
    <col min="15873" max="15873" width="12.42578125" style="44" customWidth="1"/>
    <col min="15874" max="15874" width="14.5703125" style="44" bestFit="1" customWidth="1"/>
    <col min="15875" max="15876" width="13.5703125" style="44" bestFit="1" customWidth="1"/>
    <col min="15877" max="15877" width="11.42578125" style="44"/>
    <col min="15878" max="15878" width="13.5703125" style="44" bestFit="1" customWidth="1"/>
    <col min="15879" max="16126" width="11.42578125" style="44"/>
    <col min="16127" max="16127" width="7.7109375" style="44" customWidth="1"/>
    <col min="16128" max="16128" width="47.5703125" style="44" customWidth="1"/>
    <col min="16129" max="16129" width="12.42578125" style="44" customWidth="1"/>
    <col min="16130" max="16130" width="14.5703125" style="44" bestFit="1" customWidth="1"/>
    <col min="16131" max="16132" width="13.5703125" style="44" bestFit="1" customWidth="1"/>
    <col min="16133" max="16133" width="11.42578125" style="44"/>
    <col min="16134" max="16134" width="13.5703125" style="44" bestFit="1" customWidth="1"/>
    <col min="16135" max="16384" width="11.42578125" style="44"/>
  </cols>
  <sheetData>
    <row r="1" spans="1:254" ht="18" x14ac:dyDescent="0.2">
      <c r="A1" s="177" t="s">
        <v>210</v>
      </c>
      <c r="B1" s="178"/>
      <c r="C1" s="178"/>
      <c r="D1" s="178"/>
    </row>
    <row r="2" spans="1:254" x14ac:dyDescent="0.2">
      <c r="A2" s="180" t="s">
        <v>226</v>
      </c>
      <c r="B2" s="181"/>
      <c r="C2" s="181"/>
      <c r="D2" s="181"/>
    </row>
    <row r="3" spans="1:254" ht="12.75" x14ac:dyDescent="0.2">
      <c r="A3" s="61"/>
      <c r="B3" s="62"/>
      <c r="C3" s="62"/>
      <c r="D3" s="62"/>
    </row>
    <row r="4" spans="1:254" ht="15" x14ac:dyDescent="0.25">
      <c r="A4" s="171" t="s">
        <v>227</v>
      </c>
      <c r="B4" s="172"/>
      <c r="C4" s="172"/>
      <c r="D4" s="172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</row>
    <row r="5" spans="1:254" ht="15.75" thickBot="1" x14ac:dyDescent="0.3">
      <c r="A5" s="174"/>
      <c r="B5" s="175"/>
      <c r="C5" s="175"/>
      <c r="D5" s="175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pans="1:254" x14ac:dyDescent="0.2">
      <c r="A6" s="128" t="s">
        <v>139</v>
      </c>
      <c r="B6" s="129" t="s">
        <v>136</v>
      </c>
      <c r="C6" s="129" t="s">
        <v>137</v>
      </c>
      <c r="D6" s="130" t="s">
        <v>197</v>
      </c>
      <c r="E6" s="130" t="s">
        <v>198</v>
      </c>
      <c r="F6" s="130" t="s">
        <v>199</v>
      </c>
      <c r="G6" s="130" t="s">
        <v>200</v>
      </c>
      <c r="H6" s="130" t="s">
        <v>201</v>
      </c>
      <c r="I6" s="130" t="s">
        <v>202</v>
      </c>
      <c r="J6" s="130" t="s">
        <v>203</v>
      </c>
      <c r="K6" s="130" t="s">
        <v>204</v>
      </c>
      <c r="L6" s="130" t="s">
        <v>205</v>
      </c>
      <c r="M6" s="130" t="s">
        <v>206</v>
      </c>
      <c r="N6" s="130" t="s">
        <v>207</v>
      </c>
      <c r="O6" s="130" t="s">
        <v>209</v>
      </c>
      <c r="P6" s="103" t="s">
        <v>208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4" x14ac:dyDescent="0.2">
      <c r="A7" s="118"/>
      <c r="B7" s="41"/>
      <c r="C7" s="41"/>
      <c r="D7" s="119"/>
    </row>
    <row r="8" spans="1:254" x14ac:dyDescent="0.2">
      <c r="A8" s="110">
        <v>2</v>
      </c>
      <c r="B8" s="103" t="s">
        <v>170</v>
      </c>
      <c r="C8" s="41"/>
      <c r="D8" s="120">
        <v>-104213.42</v>
      </c>
      <c r="E8" s="120">
        <v>-66894.25</v>
      </c>
      <c r="F8" s="120">
        <v>16789.439999999999</v>
      </c>
      <c r="G8" s="120">
        <v>126537.85</v>
      </c>
      <c r="H8" s="120">
        <v>177724.4</v>
      </c>
      <c r="I8" s="120">
        <v>222574.19</v>
      </c>
      <c r="J8" s="120">
        <v>310620.13</v>
      </c>
      <c r="K8" s="120">
        <v>398177.85</v>
      </c>
      <c r="L8" s="120">
        <v>425484.89</v>
      </c>
      <c r="M8" s="120">
        <v>487737.57</v>
      </c>
      <c r="N8" s="120">
        <v>594029.99</v>
      </c>
      <c r="O8" s="120">
        <v>1297466.73</v>
      </c>
      <c r="P8" s="120">
        <f>O8</f>
        <v>1297466.73</v>
      </c>
    </row>
    <row r="9" spans="1:254" x14ac:dyDescent="0.2">
      <c r="A9" s="118"/>
      <c r="B9" s="41"/>
      <c r="C9" s="41"/>
      <c r="D9" s="119"/>
    </row>
    <row r="10" spans="1:254" x14ac:dyDescent="0.2">
      <c r="A10" s="118"/>
      <c r="B10" s="103" t="s">
        <v>4</v>
      </c>
      <c r="C10" s="41"/>
      <c r="D10" s="119"/>
    </row>
    <row r="11" spans="1:254" x14ac:dyDescent="0.2">
      <c r="A11" s="118"/>
      <c r="B11" s="41"/>
      <c r="C11" s="41"/>
      <c r="D11" s="119"/>
    </row>
    <row r="12" spans="1:254" x14ac:dyDescent="0.2">
      <c r="A12" s="118">
        <v>6</v>
      </c>
      <c r="B12" s="41">
        <v>332212</v>
      </c>
      <c r="C12" s="41" t="s">
        <v>211</v>
      </c>
      <c r="D12" s="119">
        <v>5247.04</v>
      </c>
      <c r="E12" s="119">
        <v>9991.64</v>
      </c>
      <c r="F12" s="119">
        <v>17062.02</v>
      </c>
      <c r="G12" s="119">
        <v>25299.34</v>
      </c>
      <c r="H12" s="119">
        <v>35802.79</v>
      </c>
      <c r="I12" s="119">
        <v>43365.73</v>
      </c>
      <c r="J12" s="119">
        <v>51980.84</v>
      </c>
      <c r="K12" s="119">
        <v>57358.5</v>
      </c>
      <c r="L12" s="119">
        <v>65760.45</v>
      </c>
      <c r="M12" s="119">
        <v>73762.61</v>
      </c>
      <c r="N12" s="119">
        <v>79320.81</v>
      </c>
      <c r="O12" s="119">
        <v>96570.45</v>
      </c>
      <c r="P12" s="119">
        <f>O12</f>
        <v>96570.45</v>
      </c>
    </row>
    <row r="13" spans="1:254" x14ac:dyDescent="0.2">
      <c r="A13" s="118">
        <v>64</v>
      </c>
      <c r="B13" s="41">
        <v>343314</v>
      </c>
      <c r="C13" s="41" t="s">
        <v>212</v>
      </c>
      <c r="D13" s="119">
        <v>7500</v>
      </c>
      <c r="E13" s="119">
        <v>7500</v>
      </c>
      <c r="F13" s="119">
        <v>7500</v>
      </c>
      <c r="G13" s="119">
        <v>7500</v>
      </c>
      <c r="H13" s="119">
        <v>7500</v>
      </c>
      <c r="I13" s="119">
        <v>7500</v>
      </c>
      <c r="J13" s="119">
        <v>7500</v>
      </c>
      <c r="K13" s="119">
        <v>7500</v>
      </c>
      <c r="L13" s="119">
        <v>7500</v>
      </c>
      <c r="M13" s="119">
        <v>7500</v>
      </c>
      <c r="N13" s="119">
        <v>7500</v>
      </c>
      <c r="O13" s="119">
        <v>7500</v>
      </c>
      <c r="P13" s="119">
        <f t="shared" ref="P13:P35" si="0">O13</f>
        <v>7500</v>
      </c>
    </row>
    <row r="14" spans="1:254" x14ac:dyDescent="0.2">
      <c r="A14" s="118">
        <v>8</v>
      </c>
      <c r="B14" s="41" t="s">
        <v>215</v>
      </c>
      <c r="C14" s="41" t="s">
        <v>34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>
        <f t="shared" si="0"/>
        <v>0</v>
      </c>
    </row>
    <row r="15" spans="1:254" x14ac:dyDescent="0.2">
      <c r="A15" s="118">
        <v>6</v>
      </c>
      <c r="B15" s="41" t="s">
        <v>215</v>
      </c>
      <c r="C15" s="41" t="s">
        <v>53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>
        <f t="shared" si="0"/>
        <v>0</v>
      </c>
    </row>
    <row r="16" spans="1:254" x14ac:dyDescent="0.2">
      <c r="A16" s="118">
        <v>6</v>
      </c>
      <c r="B16" s="41" t="s">
        <v>215</v>
      </c>
      <c r="C16" s="41" t="s">
        <v>214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>
        <f t="shared" si="0"/>
        <v>0</v>
      </c>
    </row>
    <row r="17" spans="1:16" x14ac:dyDescent="0.2">
      <c r="A17" s="118">
        <v>6</v>
      </c>
      <c r="B17" s="41" t="s">
        <v>215</v>
      </c>
      <c r="C17" s="41" t="s">
        <v>54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>
        <f t="shared" si="0"/>
        <v>0</v>
      </c>
    </row>
    <row r="18" spans="1:16" x14ac:dyDescent="0.2">
      <c r="A18" s="118">
        <v>6</v>
      </c>
      <c r="B18" s="41" t="s">
        <v>215</v>
      </c>
      <c r="C18" s="41" t="s">
        <v>163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>
        <f t="shared" si="0"/>
        <v>0</v>
      </c>
    </row>
    <row r="19" spans="1:16" x14ac:dyDescent="0.2">
      <c r="A19" s="118">
        <v>6</v>
      </c>
      <c r="B19" s="41" t="s">
        <v>215</v>
      </c>
      <c r="C19" s="41" t="s">
        <v>59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>
        <f t="shared" si="0"/>
        <v>0</v>
      </c>
    </row>
    <row r="20" spans="1:16" x14ac:dyDescent="0.2">
      <c r="A20" s="118">
        <v>6</v>
      </c>
      <c r="B20" s="41" t="s">
        <v>215</v>
      </c>
      <c r="C20" s="41" t="s">
        <v>80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>
        <f t="shared" si="0"/>
        <v>0</v>
      </c>
    </row>
    <row r="21" spans="1:16" ht="12.75" x14ac:dyDescent="0.2">
      <c r="A21" s="118">
        <v>6</v>
      </c>
      <c r="B21" s="41" t="s">
        <v>215</v>
      </c>
      <c r="C21" s="45" t="s">
        <v>82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>
        <f t="shared" si="0"/>
        <v>0</v>
      </c>
    </row>
    <row r="22" spans="1:16" ht="15.75" customHeight="1" x14ac:dyDescent="0.2">
      <c r="A22" s="118">
        <v>6</v>
      </c>
      <c r="B22" s="41" t="s">
        <v>215</v>
      </c>
      <c r="C22" s="45" t="s">
        <v>82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>
        <f t="shared" si="0"/>
        <v>0</v>
      </c>
    </row>
    <row r="23" spans="1:16" x14ac:dyDescent="0.2">
      <c r="A23" s="118">
        <v>8</v>
      </c>
      <c r="B23" s="41" t="s">
        <v>215</v>
      </c>
      <c r="C23" s="41" t="s">
        <v>30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>
        <f t="shared" si="0"/>
        <v>0</v>
      </c>
    </row>
    <row r="24" spans="1:16" x14ac:dyDescent="0.2">
      <c r="A24" s="118">
        <v>8</v>
      </c>
      <c r="B24" s="41" t="s">
        <v>225</v>
      </c>
      <c r="C24" s="41" t="s">
        <v>224</v>
      </c>
      <c r="D24" s="119">
        <v>97474.26</v>
      </c>
      <c r="E24" s="119">
        <v>70909.58</v>
      </c>
      <c r="F24" s="119">
        <v>888.01</v>
      </c>
      <c r="G24" s="119">
        <v>0</v>
      </c>
      <c r="H24" s="119"/>
      <c r="I24" s="119"/>
      <c r="J24" s="119"/>
      <c r="K24" s="119"/>
      <c r="L24" s="119"/>
      <c r="M24" s="119"/>
      <c r="N24" s="119"/>
      <c r="O24" s="119"/>
      <c r="P24" s="119">
        <f t="shared" si="0"/>
        <v>0</v>
      </c>
    </row>
    <row r="25" spans="1:16" x14ac:dyDescent="0.2">
      <c r="A25" s="118"/>
      <c r="B25" s="41"/>
      <c r="C25" s="41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>
        <f t="shared" si="0"/>
        <v>0</v>
      </c>
    </row>
    <row r="26" spans="1:16" ht="15" x14ac:dyDescent="0.25">
      <c r="A26" s="131"/>
      <c r="B26" s="102"/>
      <c r="C26" s="103" t="s">
        <v>135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f t="shared" si="0"/>
        <v>0</v>
      </c>
    </row>
    <row r="27" spans="1:16" x14ac:dyDescent="0.2">
      <c r="A27" s="132">
        <v>64</v>
      </c>
      <c r="B27" s="41" t="s">
        <v>215</v>
      </c>
      <c r="C27" s="105" t="s">
        <v>216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f t="shared" si="0"/>
        <v>0</v>
      </c>
    </row>
    <row r="28" spans="1:16" x14ac:dyDescent="0.2">
      <c r="A28" s="132">
        <v>64</v>
      </c>
      <c r="B28" s="41" t="s">
        <v>215</v>
      </c>
      <c r="C28" s="105" t="s">
        <v>217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f t="shared" si="0"/>
        <v>0</v>
      </c>
    </row>
    <row r="29" spans="1:16" x14ac:dyDescent="0.2">
      <c r="A29" s="132">
        <v>86</v>
      </c>
      <c r="B29" s="41" t="s">
        <v>215</v>
      </c>
      <c r="C29" s="105" t="s">
        <v>161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f t="shared" si="0"/>
        <v>0</v>
      </c>
    </row>
    <row r="30" spans="1:16" x14ac:dyDescent="0.2">
      <c r="A30" s="132">
        <v>86</v>
      </c>
      <c r="B30" s="41" t="s">
        <v>215</v>
      </c>
      <c r="C30" s="105" t="s">
        <v>160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f t="shared" si="0"/>
        <v>0</v>
      </c>
    </row>
    <row r="31" spans="1:16" x14ac:dyDescent="0.2">
      <c r="A31" s="133" t="s">
        <v>147</v>
      </c>
      <c r="B31" s="41" t="s">
        <v>215</v>
      </c>
      <c r="C31" s="105" t="s">
        <v>219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f t="shared" si="0"/>
        <v>0</v>
      </c>
    </row>
    <row r="32" spans="1:16" x14ac:dyDescent="0.2">
      <c r="A32" s="133" t="s">
        <v>147</v>
      </c>
      <c r="B32" s="41" t="s">
        <v>215</v>
      </c>
      <c r="C32" s="105" t="s">
        <v>218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f t="shared" si="0"/>
        <v>0</v>
      </c>
    </row>
    <row r="33" spans="1:16" x14ac:dyDescent="0.2">
      <c r="A33" s="133" t="s">
        <v>147</v>
      </c>
      <c r="B33" s="41" t="s">
        <v>215</v>
      </c>
      <c r="C33" s="106" t="s">
        <v>220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f t="shared" si="0"/>
        <v>0</v>
      </c>
    </row>
    <row r="34" spans="1:16" x14ac:dyDescent="0.2">
      <c r="A34" s="132">
        <v>25</v>
      </c>
      <c r="B34" s="41" t="s">
        <v>215</v>
      </c>
      <c r="C34" s="105" t="s">
        <v>221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19">
        <v>0</v>
      </c>
      <c r="O34" s="119">
        <v>0</v>
      </c>
      <c r="P34" s="119">
        <f t="shared" si="0"/>
        <v>0</v>
      </c>
    </row>
    <row r="35" spans="1:16" x14ac:dyDescent="0.2">
      <c r="A35" s="132">
        <v>25</v>
      </c>
      <c r="B35" s="41" t="s">
        <v>215</v>
      </c>
      <c r="C35" s="105" t="s">
        <v>222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19">
        <v>0</v>
      </c>
      <c r="P35" s="119">
        <f t="shared" si="0"/>
        <v>0</v>
      </c>
    </row>
    <row r="36" spans="1:16" x14ac:dyDescent="0.2">
      <c r="A36" s="123"/>
      <c r="B36" s="41"/>
      <c r="C36" s="41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x14ac:dyDescent="0.2">
      <c r="A37" s="123">
        <v>93</v>
      </c>
      <c r="B37" s="41"/>
      <c r="C37" s="103" t="s">
        <v>166</v>
      </c>
      <c r="D37" s="115">
        <f t="shared" ref="D37:P37" si="1">SUM(D12:D35)</f>
        <v>110221.29999999999</v>
      </c>
      <c r="E37" s="115">
        <f t="shared" si="1"/>
        <v>88401.22</v>
      </c>
      <c r="F37" s="115">
        <f t="shared" si="1"/>
        <v>25450.03</v>
      </c>
      <c r="G37" s="115">
        <f t="shared" si="1"/>
        <v>32799.339999999997</v>
      </c>
      <c r="H37" s="115">
        <f t="shared" si="1"/>
        <v>43302.79</v>
      </c>
      <c r="I37" s="115">
        <f t="shared" si="1"/>
        <v>50865.73</v>
      </c>
      <c r="J37" s="115">
        <f t="shared" si="1"/>
        <v>59480.84</v>
      </c>
      <c r="K37" s="115">
        <f t="shared" si="1"/>
        <v>64858.5</v>
      </c>
      <c r="L37" s="115">
        <f t="shared" si="1"/>
        <v>73260.45</v>
      </c>
      <c r="M37" s="115">
        <f t="shared" si="1"/>
        <v>81262.61</v>
      </c>
      <c r="N37" s="115">
        <f t="shared" si="1"/>
        <v>86820.81</v>
      </c>
      <c r="O37" s="115">
        <f t="shared" si="1"/>
        <v>104070.45</v>
      </c>
      <c r="P37" s="115">
        <f t="shared" si="1"/>
        <v>104070.45</v>
      </c>
    </row>
    <row r="38" spans="1:16" x14ac:dyDescent="0.2">
      <c r="A38" s="123"/>
      <c r="B38" s="41"/>
      <c r="C38" s="41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x14ac:dyDescent="0.2">
      <c r="A39" s="123">
        <v>94</v>
      </c>
      <c r="B39" s="101" t="s">
        <v>5</v>
      </c>
      <c r="C39" s="41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x14ac:dyDescent="0.2">
      <c r="A40" s="118"/>
      <c r="B40" s="41"/>
      <c r="C40" s="41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x14ac:dyDescent="0.2">
      <c r="A41" s="118">
        <v>141</v>
      </c>
      <c r="B41" s="41">
        <v>341113</v>
      </c>
      <c r="C41" s="105" t="s">
        <v>213</v>
      </c>
      <c r="D41" s="119">
        <v>-322.45999999999998</v>
      </c>
      <c r="E41" s="119">
        <v>-565.64</v>
      </c>
      <c r="F41" s="119">
        <v>-904.22</v>
      </c>
      <c r="G41" s="119">
        <v>-1265.4100000000001</v>
      </c>
      <c r="H41" s="119">
        <v>-1674.68</v>
      </c>
      <c r="I41" s="119">
        <v>-1975.19</v>
      </c>
      <c r="J41" s="119">
        <v>-2325.15</v>
      </c>
      <c r="K41" s="119">
        <v>-2435.8200000000002</v>
      </c>
      <c r="L41" s="119">
        <v>-2708.19</v>
      </c>
      <c r="M41" s="119">
        <v>-3072.17</v>
      </c>
      <c r="N41" s="119">
        <v>-3344.81</v>
      </c>
      <c r="O41" s="119">
        <v>-73006.720000000001</v>
      </c>
      <c r="P41" s="119">
        <f>O41</f>
        <v>-73006.720000000001</v>
      </c>
    </row>
    <row r="42" spans="1:16" x14ac:dyDescent="0.2">
      <c r="A42" s="118">
        <v>106</v>
      </c>
      <c r="B42" s="41" t="s">
        <v>215</v>
      </c>
      <c r="C42" s="41" t="s">
        <v>55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>
        <f t="shared" ref="P42:P45" si="2">O42</f>
        <v>0</v>
      </c>
    </row>
    <row r="43" spans="1:16" x14ac:dyDescent="0.2">
      <c r="A43" s="118">
        <v>95</v>
      </c>
      <c r="B43" s="41" t="s">
        <v>215</v>
      </c>
      <c r="C43" s="41" t="s">
        <v>86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>
        <f t="shared" si="2"/>
        <v>0</v>
      </c>
    </row>
    <row r="44" spans="1:16" x14ac:dyDescent="0.2">
      <c r="A44" s="118">
        <v>95</v>
      </c>
      <c r="B44" s="41" t="s">
        <v>215</v>
      </c>
      <c r="C44" s="41" t="s">
        <v>89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>
        <f t="shared" si="2"/>
        <v>0</v>
      </c>
    </row>
    <row r="45" spans="1:16" x14ac:dyDescent="0.2">
      <c r="A45" s="118">
        <v>111</v>
      </c>
      <c r="B45" s="41" t="s">
        <v>223</v>
      </c>
      <c r="C45" s="41" t="s">
        <v>162</v>
      </c>
      <c r="D45" s="119"/>
      <c r="E45" s="119"/>
      <c r="F45" s="119"/>
      <c r="G45" s="119">
        <v>-91594.22</v>
      </c>
      <c r="H45" s="119">
        <v>-130789.93</v>
      </c>
      <c r="I45" s="119">
        <v>-165314.12</v>
      </c>
      <c r="J45" s="119">
        <v>-239097.86</v>
      </c>
      <c r="K45" s="119">
        <v>-315797.15999999997</v>
      </c>
      <c r="L45" s="119">
        <v>-336375.7</v>
      </c>
      <c r="M45" s="119">
        <v>-387100.5</v>
      </c>
      <c r="N45" s="119">
        <v>-478668.76</v>
      </c>
      <c r="O45" s="119">
        <v>-1093079.76</v>
      </c>
      <c r="P45" s="119">
        <f t="shared" si="2"/>
        <v>-1093079.76</v>
      </c>
    </row>
    <row r="46" spans="1:16" s="100" customFormat="1" x14ac:dyDescent="0.2">
      <c r="A46" s="135"/>
      <c r="B46" s="99"/>
      <c r="C46" s="99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</row>
    <row r="47" spans="1:16" x14ac:dyDescent="0.2">
      <c r="A47" s="118">
        <v>168</v>
      </c>
      <c r="B47" s="41"/>
      <c r="C47" s="103" t="s">
        <v>165</v>
      </c>
      <c r="D47" s="115">
        <f t="shared" ref="D47:M47" si="3">SUM(D41:D45)</f>
        <v>-322.45999999999998</v>
      </c>
      <c r="E47" s="115">
        <f t="shared" si="3"/>
        <v>-565.64</v>
      </c>
      <c r="F47" s="115">
        <f t="shared" si="3"/>
        <v>-904.22</v>
      </c>
      <c r="G47" s="115">
        <f t="shared" si="3"/>
        <v>-92859.63</v>
      </c>
      <c r="H47" s="115">
        <f t="shared" si="3"/>
        <v>-132464.60999999999</v>
      </c>
      <c r="I47" s="115">
        <f t="shared" si="3"/>
        <v>-167289.31</v>
      </c>
      <c r="J47" s="115">
        <f t="shared" si="3"/>
        <v>-241423.00999999998</v>
      </c>
      <c r="K47" s="115">
        <f t="shared" si="3"/>
        <v>-318232.98</v>
      </c>
      <c r="L47" s="115">
        <f t="shared" si="3"/>
        <v>-339083.89</v>
      </c>
      <c r="M47" s="115">
        <f t="shared" si="3"/>
        <v>-390172.67</v>
      </c>
      <c r="N47" s="115">
        <f>SUM(N41:N45)</f>
        <v>-482013.57</v>
      </c>
      <c r="O47" s="115">
        <f>SUM(O41:O45)</f>
        <v>-1166086.48</v>
      </c>
      <c r="P47" s="115">
        <f>SUM(P41:P45)</f>
        <v>-1166086.48</v>
      </c>
    </row>
    <row r="48" spans="1:16" x14ac:dyDescent="0.2">
      <c r="A48" s="118" t="s">
        <v>3</v>
      </c>
      <c r="B48" s="41"/>
      <c r="C48" s="41" t="s">
        <v>3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</row>
    <row r="49" spans="1:16" x14ac:dyDescent="0.2">
      <c r="A49" s="118">
        <v>169</v>
      </c>
      <c r="B49" s="41"/>
      <c r="C49" s="103" t="s">
        <v>167</v>
      </c>
      <c r="D49" s="115">
        <f t="shared" ref="D49:N49" si="4">D8+D37+D47</f>
        <v>5685.4199999999901</v>
      </c>
      <c r="E49" s="115">
        <f t="shared" si="4"/>
        <v>20941.330000000002</v>
      </c>
      <c r="F49" s="115">
        <f t="shared" si="4"/>
        <v>41335.25</v>
      </c>
      <c r="G49" s="115">
        <f t="shared" si="4"/>
        <v>66477.56</v>
      </c>
      <c r="H49" s="115">
        <f t="shared" si="4"/>
        <v>88562.580000000016</v>
      </c>
      <c r="I49" s="115">
        <f t="shared" si="4"/>
        <v>106150.60999999999</v>
      </c>
      <c r="J49" s="115">
        <f t="shared" si="4"/>
        <v>128677.95999999999</v>
      </c>
      <c r="K49" s="115">
        <f t="shared" si="4"/>
        <v>144803.37</v>
      </c>
      <c r="L49" s="115">
        <f t="shared" si="4"/>
        <v>159661.45000000001</v>
      </c>
      <c r="M49" s="115">
        <f t="shared" si="4"/>
        <v>178827.51000000007</v>
      </c>
      <c r="N49" s="115">
        <f t="shared" si="4"/>
        <v>198837.23000000004</v>
      </c>
      <c r="O49" s="115">
        <f>O8+O37+O47</f>
        <v>235450.69999999995</v>
      </c>
      <c r="P49" s="115">
        <f>P8+P37+P47</f>
        <v>235450.69999999995</v>
      </c>
    </row>
    <row r="50" spans="1:16" x14ac:dyDescent="0.2">
      <c r="A50" s="118"/>
      <c r="B50" s="41"/>
      <c r="C50" s="41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</row>
    <row r="51" spans="1:16" x14ac:dyDescent="0.2">
      <c r="A51" s="118">
        <v>173</v>
      </c>
      <c r="B51" s="41"/>
      <c r="C51" s="103" t="s">
        <v>168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</row>
    <row r="52" spans="1:16" x14ac:dyDescent="0.2">
      <c r="A52" s="118"/>
      <c r="B52" s="41"/>
      <c r="C52" s="41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</row>
    <row r="53" spans="1:16" x14ac:dyDescent="0.2">
      <c r="A53" s="118">
        <v>175</v>
      </c>
      <c r="B53" s="41"/>
      <c r="C53" s="103" t="s">
        <v>169</v>
      </c>
      <c r="D53" s="115">
        <f>D49-D51</f>
        <v>5685.4199999999901</v>
      </c>
      <c r="E53" s="115">
        <f t="shared" ref="E53:N53" si="5">E49-E51</f>
        <v>20941.330000000002</v>
      </c>
      <c r="F53" s="115">
        <f t="shared" si="5"/>
        <v>41335.25</v>
      </c>
      <c r="G53" s="115">
        <f t="shared" si="5"/>
        <v>66477.56</v>
      </c>
      <c r="H53" s="115">
        <f t="shared" si="5"/>
        <v>88562.580000000016</v>
      </c>
      <c r="I53" s="115">
        <f t="shared" si="5"/>
        <v>106150.60999999999</v>
      </c>
      <c r="J53" s="115">
        <f t="shared" si="5"/>
        <v>128677.95999999999</v>
      </c>
      <c r="K53" s="115">
        <f t="shared" si="5"/>
        <v>144803.37</v>
      </c>
      <c r="L53" s="115">
        <f t="shared" si="5"/>
        <v>159661.45000000001</v>
      </c>
      <c r="M53" s="115">
        <f t="shared" si="5"/>
        <v>178827.51000000007</v>
      </c>
      <c r="N53" s="115">
        <f t="shared" si="5"/>
        <v>198837.23000000004</v>
      </c>
      <c r="O53" s="115">
        <f>O49-O51</f>
        <v>235450.69999999995</v>
      </c>
      <c r="P53" s="115">
        <f t="shared" ref="P53" si="6">P49-P51</f>
        <v>235450.69999999995</v>
      </c>
    </row>
    <row r="54" spans="1:16" ht="12.75" thickBot="1" x14ac:dyDescent="0.25">
      <c r="A54" s="121"/>
      <c r="B54" s="114"/>
      <c r="C54" s="114"/>
      <c r="D54" s="122"/>
    </row>
    <row r="55" spans="1:16" x14ac:dyDescent="0.2">
      <c r="A55" s="70"/>
      <c r="B55" s="41"/>
      <c r="C55" s="41"/>
      <c r="D55" s="30"/>
    </row>
    <row r="56" spans="1:16" ht="12.75" thickBot="1" x14ac:dyDescent="0.25">
      <c r="A56" s="70"/>
      <c r="B56" s="41"/>
      <c r="C56" s="41"/>
      <c r="D56" s="30"/>
    </row>
    <row r="57" spans="1:16" ht="12.75" customHeight="1" x14ac:dyDescent="0.2">
      <c r="A57" s="183" t="s">
        <v>187</v>
      </c>
      <c r="B57" s="184"/>
      <c r="C57" s="184"/>
      <c r="D57" s="185"/>
    </row>
    <row r="58" spans="1:16" x14ac:dyDescent="0.2">
      <c r="A58" s="118"/>
      <c r="B58" s="41"/>
      <c r="C58" s="91"/>
      <c r="D58" s="119"/>
    </row>
    <row r="59" spans="1:16" x14ac:dyDescent="0.2">
      <c r="A59" s="110">
        <v>2</v>
      </c>
      <c r="B59" s="103"/>
      <c r="C59" s="91" t="s">
        <v>186</v>
      </c>
      <c r="D59" s="109">
        <f t="shared" ref="D59:P59" ca="1" si="7">SUMIF($A$7:$A$54,$A$59,D7:D53)</f>
        <v>-104213.42</v>
      </c>
      <c r="E59" s="109">
        <f t="shared" ca="1" si="7"/>
        <v>-66894.25</v>
      </c>
      <c r="F59" s="109">
        <f t="shared" ca="1" si="7"/>
        <v>16789.439999999999</v>
      </c>
      <c r="G59" s="109">
        <f t="shared" ca="1" si="7"/>
        <v>126537.85</v>
      </c>
      <c r="H59" s="109">
        <f t="shared" ca="1" si="7"/>
        <v>177724.4</v>
      </c>
      <c r="I59" s="109">
        <f t="shared" ca="1" si="7"/>
        <v>222574.19</v>
      </c>
      <c r="J59" s="109">
        <f t="shared" ca="1" si="7"/>
        <v>310620.13</v>
      </c>
      <c r="K59" s="109">
        <f t="shared" ca="1" si="7"/>
        <v>398177.85</v>
      </c>
      <c r="L59" s="109">
        <f t="shared" ca="1" si="7"/>
        <v>425484.89</v>
      </c>
      <c r="M59" s="109">
        <f t="shared" ca="1" si="7"/>
        <v>487737.57</v>
      </c>
      <c r="N59" s="109">
        <f t="shared" ca="1" si="7"/>
        <v>594029.99</v>
      </c>
      <c r="O59" s="109">
        <f t="shared" ca="1" si="7"/>
        <v>1297466.73</v>
      </c>
      <c r="P59" s="109">
        <f t="shared" ca="1" si="7"/>
        <v>1297466.73</v>
      </c>
    </row>
    <row r="60" spans="1:16" x14ac:dyDescent="0.2">
      <c r="A60" s="108"/>
      <c r="B60" s="41"/>
      <c r="C60" s="107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</row>
    <row r="61" spans="1:16" x14ac:dyDescent="0.2">
      <c r="A61" s="108"/>
      <c r="B61" s="41"/>
      <c r="C61" s="107" t="s">
        <v>4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</row>
    <row r="62" spans="1:16" x14ac:dyDescent="0.2">
      <c r="A62" s="108">
        <v>6</v>
      </c>
      <c r="B62" s="41"/>
      <c r="C62" s="107" t="s">
        <v>141</v>
      </c>
      <c r="D62" s="111">
        <v>5247.04</v>
      </c>
      <c r="E62" s="111">
        <v>9991.64</v>
      </c>
      <c r="F62" s="111">
        <v>17062.02</v>
      </c>
      <c r="G62" s="111">
        <v>25299.34</v>
      </c>
      <c r="H62" s="111">
        <v>35802.79</v>
      </c>
      <c r="I62" s="111">
        <v>43365.73</v>
      </c>
      <c r="J62" s="111">
        <v>51980.84</v>
      </c>
      <c r="K62" s="111">
        <v>57358.5</v>
      </c>
      <c r="L62" s="111">
        <v>65760.45</v>
      </c>
      <c r="M62" s="111">
        <v>73762.61</v>
      </c>
      <c r="N62" s="111">
        <v>79320.81</v>
      </c>
      <c r="O62" s="111">
        <v>96570.45</v>
      </c>
      <c r="P62" s="111">
        <v>96570.45</v>
      </c>
    </row>
    <row r="63" spans="1:16" x14ac:dyDescent="0.2">
      <c r="A63" s="118">
        <v>8</v>
      </c>
      <c r="B63" s="41"/>
      <c r="C63" s="107" t="s">
        <v>142</v>
      </c>
      <c r="D63" s="111">
        <v>97474.26</v>
      </c>
      <c r="E63" s="111">
        <v>70909.58</v>
      </c>
      <c r="F63" s="111">
        <v>888.01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</row>
    <row r="64" spans="1:16" x14ac:dyDescent="0.2">
      <c r="A64" s="118">
        <v>25</v>
      </c>
      <c r="B64" s="41"/>
      <c r="C64" s="107" t="s">
        <v>144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</row>
    <row r="65" spans="1:16" x14ac:dyDescent="0.2">
      <c r="A65" s="118">
        <v>35</v>
      </c>
      <c r="B65" s="41"/>
      <c r="C65" s="107" t="s">
        <v>145</v>
      </c>
      <c r="D65" s="111"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</row>
    <row r="66" spans="1:16" x14ac:dyDescent="0.2">
      <c r="A66" s="123">
        <v>64</v>
      </c>
      <c r="B66" s="41"/>
      <c r="C66" s="107" t="s">
        <v>146</v>
      </c>
      <c r="D66" s="111">
        <v>7500</v>
      </c>
      <c r="E66" s="111">
        <v>7500</v>
      </c>
      <c r="F66" s="111">
        <v>7500</v>
      </c>
      <c r="G66" s="111">
        <v>7500</v>
      </c>
      <c r="H66" s="111">
        <v>7500</v>
      </c>
      <c r="I66" s="111">
        <v>7500</v>
      </c>
      <c r="J66" s="111">
        <v>7500</v>
      </c>
      <c r="K66" s="111">
        <v>7500</v>
      </c>
      <c r="L66" s="111">
        <v>7500</v>
      </c>
      <c r="M66" s="111">
        <v>7500</v>
      </c>
      <c r="N66" s="111">
        <v>7500</v>
      </c>
      <c r="O66" s="111">
        <v>7500</v>
      </c>
      <c r="P66" s="111">
        <v>7500</v>
      </c>
    </row>
    <row r="67" spans="1:16" x14ac:dyDescent="0.2">
      <c r="A67" s="108" t="s">
        <v>147</v>
      </c>
      <c r="B67" s="41"/>
      <c r="C67" s="107" t="s">
        <v>148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</row>
    <row r="68" spans="1:16" x14ac:dyDescent="0.2">
      <c r="A68" s="123">
        <v>86</v>
      </c>
      <c r="B68" s="41"/>
      <c r="C68" s="107" t="s">
        <v>171</v>
      </c>
      <c r="D68" s="111">
        <v>0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</row>
    <row r="69" spans="1:16" x14ac:dyDescent="0.2">
      <c r="A69" s="118">
        <v>92</v>
      </c>
      <c r="B69" s="41"/>
      <c r="C69" s="107" t="s">
        <v>149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</row>
    <row r="70" spans="1:16" x14ac:dyDescent="0.2">
      <c r="A70" s="108"/>
      <c r="B70" s="41"/>
      <c r="C70" s="107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</row>
    <row r="71" spans="1:16" x14ac:dyDescent="0.2">
      <c r="A71" s="123">
        <v>93</v>
      </c>
      <c r="B71" s="103"/>
      <c r="C71" s="91" t="s">
        <v>150</v>
      </c>
      <c r="D71" s="109">
        <f>SUM(D62:D69)</f>
        <v>110221.29999999999</v>
      </c>
      <c r="E71" s="109">
        <f t="shared" ref="E71:O71" si="8">SUM(E62:E69)</f>
        <v>88401.22</v>
      </c>
      <c r="F71" s="109">
        <f t="shared" si="8"/>
        <v>25450.03</v>
      </c>
      <c r="G71" s="109">
        <f t="shared" si="8"/>
        <v>32799.339999999997</v>
      </c>
      <c r="H71" s="109">
        <f t="shared" si="8"/>
        <v>43302.79</v>
      </c>
      <c r="I71" s="109">
        <f t="shared" si="8"/>
        <v>50865.73</v>
      </c>
      <c r="J71" s="109">
        <f t="shared" si="8"/>
        <v>59480.84</v>
      </c>
      <c r="K71" s="109">
        <f t="shared" si="8"/>
        <v>64858.5</v>
      </c>
      <c r="L71" s="109">
        <f t="shared" si="8"/>
        <v>73260.45</v>
      </c>
      <c r="M71" s="109">
        <f t="shared" si="8"/>
        <v>81262.61</v>
      </c>
      <c r="N71" s="109">
        <f t="shared" si="8"/>
        <v>86820.81</v>
      </c>
      <c r="O71" s="109">
        <f t="shared" si="8"/>
        <v>104070.45</v>
      </c>
      <c r="P71" s="109">
        <f>SUM(P62:P69)</f>
        <v>104070.45</v>
      </c>
    </row>
    <row r="72" spans="1:16" x14ac:dyDescent="0.2">
      <c r="A72" s="108"/>
      <c r="B72" s="41"/>
      <c r="C72" s="107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</row>
    <row r="73" spans="1:16" x14ac:dyDescent="0.2">
      <c r="A73" s="123">
        <v>94</v>
      </c>
      <c r="B73" s="103"/>
      <c r="C73" s="91" t="s">
        <v>5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</row>
    <row r="74" spans="1:16" x14ac:dyDescent="0.2">
      <c r="A74" s="118">
        <v>95</v>
      </c>
      <c r="B74" s="41"/>
      <c r="C74" s="107" t="s">
        <v>151</v>
      </c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</row>
    <row r="75" spans="1:16" x14ac:dyDescent="0.2">
      <c r="A75" s="118">
        <v>106</v>
      </c>
      <c r="B75" s="41"/>
      <c r="C75" s="107" t="s">
        <v>152</v>
      </c>
      <c r="D75" s="111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</row>
    <row r="76" spans="1:16" x14ac:dyDescent="0.2">
      <c r="A76" s="118">
        <v>111</v>
      </c>
      <c r="B76" s="41"/>
      <c r="C76" s="107" t="s">
        <v>153</v>
      </c>
      <c r="D76" s="111">
        <v>0</v>
      </c>
      <c r="E76" s="111">
        <v>0</v>
      </c>
      <c r="F76" s="111">
        <v>0</v>
      </c>
      <c r="G76" s="111">
        <v>-91594.22</v>
      </c>
      <c r="H76" s="111">
        <v>-130789.93</v>
      </c>
      <c r="I76" s="111">
        <v>-165314.12</v>
      </c>
      <c r="J76" s="111">
        <v>-239097.86</v>
      </c>
      <c r="K76" s="111">
        <v>-315797.15999999997</v>
      </c>
      <c r="L76" s="111">
        <v>-336375.7</v>
      </c>
      <c r="M76" s="111">
        <v>-387100.5</v>
      </c>
      <c r="N76" s="111">
        <v>-478668.76</v>
      </c>
      <c r="O76" s="111">
        <v>-1093079.76</v>
      </c>
      <c r="P76" s="111">
        <v>-1093079.76</v>
      </c>
    </row>
    <row r="77" spans="1:16" x14ac:dyDescent="0.2">
      <c r="A77" s="118">
        <v>141</v>
      </c>
      <c r="B77" s="41"/>
      <c r="C77" s="107" t="s">
        <v>154</v>
      </c>
      <c r="D77" s="111">
        <v>-322.45999999999998</v>
      </c>
      <c r="E77" s="111">
        <v>-565.64</v>
      </c>
      <c r="F77" s="111">
        <v>-904.22</v>
      </c>
      <c r="G77" s="111">
        <v>-1265.4100000000001</v>
      </c>
      <c r="H77" s="111">
        <v>-1674.68</v>
      </c>
      <c r="I77" s="111">
        <v>-1975.19</v>
      </c>
      <c r="J77" s="111">
        <v>-2325.15</v>
      </c>
      <c r="K77" s="111">
        <v>-2435.8200000000002</v>
      </c>
      <c r="L77" s="111">
        <v>-2708.19</v>
      </c>
      <c r="M77" s="111">
        <v>-3072.17</v>
      </c>
      <c r="N77" s="111">
        <v>-3344.81</v>
      </c>
      <c r="O77" s="111">
        <v>-73006.720000000001</v>
      </c>
      <c r="P77" s="111">
        <v>-73006.720000000001</v>
      </c>
    </row>
    <row r="78" spans="1:16" x14ac:dyDescent="0.2">
      <c r="A78" s="118">
        <v>143</v>
      </c>
      <c r="B78" s="41"/>
      <c r="C78" s="107" t="s">
        <v>155</v>
      </c>
      <c r="D78" s="111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</row>
    <row r="79" spans="1:16" x14ac:dyDescent="0.2">
      <c r="A79" s="108"/>
      <c r="B79" s="41"/>
      <c r="C79" s="107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</row>
    <row r="80" spans="1:16" x14ac:dyDescent="0.2">
      <c r="A80" s="124">
        <v>168</v>
      </c>
      <c r="B80" s="103"/>
      <c r="C80" s="91" t="s">
        <v>156</v>
      </c>
      <c r="D80" s="109">
        <f>SUM(D74:D78)</f>
        <v>-322.45999999999998</v>
      </c>
      <c r="E80" s="109">
        <f t="shared" ref="E80:P80" si="9">SUM(E74:E78)</f>
        <v>-565.64</v>
      </c>
      <c r="F80" s="109">
        <f t="shared" si="9"/>
        <v>-904.22</v>
      </c>
      <c r="G80" s="109">
        <f t="shared" si="9"/>
        <v>-92859.63</v>
      </c>
      <c r="H80" s="109">
        <f t="shared" si="9"/>
        <v>-132464.60999999999</v>
      </c>
      <c r="I80" s="109">
        <f t="shared" si="9"/>
        <v>-167289.31</v>
      </c>
      <c r="J80" s="109">
        <f t="shared" si="9"/>
        <v>-241423.00999999998</v>
      </c>
      <c r="K80" s="109">
        <f t="shared" si="9"/>
        <v>-318232.98</v>
      </c>
      <c r="L80" s="109">
        <f t="shared" si="9"/>
        <v>-339083.89</v>
      </c>
      <c r="M80" s="109">
        <f t="shared" si="9"/>
        <v>-390172.67</v>
      </c>
      <c r="N80" s="109">
        <f t="shared" si="9"/>
        <v>-482013.57</v>
      </c>
      <c r="O80" s="109">
        <f t="shared" si="9"/>
        <v>-1166086.48</v>
      </c>
      <c r="P80" s="109">
        <f t="shared" si="9"/>
        <v>-1166086.48</v>
      </c>
    </row>
    <row r="81" spans="1:16" x14ac:dyDescent="0.2">
      <c r="A81" s="108"/>
      <c r="B81" s="41"/>
      <c r="C81" s="107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</row>
    <row r="82" spans="1:16" x14ac:dyDescent="0.2">
      <c r="A82" s="118">
        <v>169</v>
      </c>
      <c r="B82" s="41"/>
      <c r="C82" s="107" t="s">
        <v>157</v>
      </c>
      <c r="D82" s="109">
        <f ca="1">D59+D71+D80</f>
        <v>5685.4199999999901</v>
      </c>
      <c r="E82" s="109">
        <f t="shared" ref="E82:P82" ca="1" si="10">E59+E71+E80</f>
        <v>20941.330000000002</v>
      </c>
      <c r="F82" s="109">
        <f t="shared" ca="1" si="10"/>
        <v>41335.25</v>
      </c>
      <c r="G82" s="109">
        <f t="shared" ca="1" si="10"/>
        <v>66477.56</v>
      </c>
      <c r="H82" s="109">
        <f t="shared" ca="1" si="10"/>
        <v>88562.580000000016</v>
      </c>
      <c r="I82" s="109">
        <f t="shared" ca="1" si="10"/>
        <v>106150.60999999999</v>
      </c>
      <c r="J82" s="109">
        <f t="shared" ca="1" si="10"/>
        <v>128677.95999999999</v>
      </c>
      <c r="K82" s="109">
        <f t="shared" ca="1" si="10"/>
        <v>144803.37</v>
      </c>
      <c r="L82" s="109">
        <f t="shared" ca="1" si="10"/>
        <v>159661.45000000001</v>
      </c>
      <c r="M82" s="109">
        <f t="shared" ca="1" si="10"/>
        <v>178827.51000000007</v>
      </c>
      <c r="N82" s="109">
        <f t="shared" ca="1" si="10"/>
        <v>198837.23000000004</v>
      </c>
      <c r="O82" s="109">
        <f t="shared" ca="1" si="10"/>
        <v>235450.69999999995</v>
      </c>
      <c r="P82" s="109">
        <f t="shared" ca="1" si="10"/>
        <v>235450.69999999995</v>
      </c>
    </row>
    <row r="83" spans="1:16" x14ac:dyDescent="0.2">
      <c r="A83" s="118">
        <v>173</v>
      </c>
      <c r="B83" s="41"/>
      <c r="C83" s="107" t="s">
        <v>158</v>
      </c>
      <c r="D83" s="111">
        <f t="shared" ref="D83:P83" si="11">SUMIF($A$12:$A$54,$A$83,D12:D54)</f>
        <v>0</v>
      </c>
      <c r="E83" s="111">
        <f t="shared" si="11"/>
        <v>0</v>
      </c>
      <c r="F83" s="111">
        <f t="shared" si="11"/>
        <v>0</v>
      </c>
      <c r="G83" s="111">
        <f t="shared" si="11"/>
        <v>0</v>
      </c>
      <c r="H83" s="111">
        <f t="shared" si="11"/>
        <v>0</v>
      </c>
      <c r="I83" s="111">
        <f t="shared" si="11"/>
        <v>0</v>
      </c>
      <c r="J83" s="111">
        <f t="shared" si="11"/>
        <v>0</v>
      </c>
      <c r="K83" s="111">
        <f t="shared" si="11"/>
        <v>0</v>
      </c>
      <c r="L83" s="111">
        <f t="shared" si="11"/>
        <v>0</v>
      </c>
      <c r="M83" s="111">
        <f t="shared" si="11"/>
        <v>0</v>
      </c>
      <c r="N83" s="111">
        <f t="shared" si="11"/>
        <v>0</v>
      </c>
      <c r="O83" s="111">
        <f t="shared" si="11"/>
        <v>0</v>
      </c>
      <c r="P83" s="111">
        <f t="shared" si="11"/>
        <v>0</v>
      </c>
    </row>
    <row r="84" spans="1:16" x14ac:dyDescent="0.2">
      <c r="A84" s="108"/>
      <c r="B84" s="41"/>
      <c r="C84" s="107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</row>
    <row r="85" spans="1:16" ht="12.75" thickBot="1" x14ac:dyDescent="0.25">
      <c r="A85" s="125">
        <v>175</v>
      </c>
      <c r="B85" s="117"/>
      <c r="C85" s="126" t="s">
        <v>159</v>
      </c>
      <c r="D85" s="127">
        <f ca="1">D82-D83</f>
        <v>5685.4199999999901</v>
      </c>
      <c r="E85" s="127">
        <f t="shared" ref="E85:P85" ca="1" si="12">E82-E83</f>
        <v>20941.330000000002</v>
      </c>
      <c r="F85" s="127">
        <f t="shared" ca="1" si="12"/>
        <v>41335.25</v>
      </c>
      <c r="G85" s="127">
        <f t="shared" ca="1" si="12"/>
        <v>66477.56</v>
      </c>
      <c r="H85" s="127">
        <f t="shared" ca="1" si="12"/>
        <v>88562.580000000016</v>
      </c>
      <c r="I85" s="127">
        <f t="shared" ca="1" si="12"/>
        <v>106150.60999999999</v>
      </c>
      <c r="J85" s="127">
        <f t="shared" ca="1" si="12"/>
        <v>128677.95999999999</v>
      </c>
      <c r="K85" s="127">
        <f t="shared" ca="1" si="12"/>
        <v>144803.37</v>
      </c>
      <c r="L85" s="127">
        <f t="shared" ca="1" si="12"/>
        <v>159661.45000000001</v>
      </c>
      <c r="M85" s="127">
        <f t="shared" ca="1" si="12"/>
        <v>178827.51000000007</v>
      </c>
      <c r="N85" s="127">
        <f t="shared" ca="1" si="12"/>
        <v>198837.23000000004</v>
      </c>
      <c r="O85" s="127">
        <f t="shared" ca="1" si="12"/>
        <v>235450.69999999995</v>
      </c>
      <c r="P85" s="127">
        <f t="shared" ca="1" si="12"/>
        <v>235450.69999999995</v>
      </c>
    </row>
    <row r="86" spans="1:16" x14ac:dyDescent="0.2">
      <c r="A86" s="70"/>
      <c r="B86" s="41"/>
      <c r="C86" s="107"/>
      <c r="D86" s="30"/>
    </row>
    <row r="87" spans="1:16" ht="12.75" thickBot="1" x14ac:dyDescent="0.25">
      <c r="A87" s="70"/>
      <c r="B87" s="41"/>
      <c r="C87" s="107"/>
      <c r="D87" s="30"/>
    </row>
    <row r="88" spans="1:16" x14ac:dyDescent="0.2">
      <c r="A88" s="183" t="s">
        <v>188</v>
      </c>
      <c r="B88" s="184"/>
      <c r="C88" s="184"/>
      <c r="D88" s="185"/>
    </row>
    <row r="89" spans="1:16" x14ac:dyDescent="0.2">
      <c r="A89" s="118"/>
      <c r="B89" s="41"/>
      <c r="C89" s="107"/>
      <c r="D89" s="119"/>
    </row>
    <row r="90" spans="1:16" x14ac:dyDescent="0.2">
      <c r="A90" s="118">
        <v>2</v>
      </c>
      <c r="B90" s="41"/>
      <c r="C90" s="91" t="s">
        <v>189</v>
      </c>
      <c r="D90" s="120">
        <f ca="1">D85</f>
        <v>5685.4199999999901</v>
      </c>
      <c r="E90" s="120">
        <f t="shared" ref="E90:P90" ca="1" si="13">E85</f>
        <v>20941.330000000002</v>
      </c>
      <c r="F90" s="120">
        <f t="shared" ca="1" si="13"/>
        <v>41335.25</v>
      </c>
      <c r="G90" s="120">
        <f t="shared" ca="1" si="13"/>
        <v>66477.56</v>
      </c>
      <c r="H90" s="120">
        <f t="shared" ca="1" si="13"/>
        <v>88562.580000000016</v>
      </c>
      <c r="I90" s="120">
        <f t="shared" ca="1" si="13"/>
        <v>106150.60999999999</v>
      </c>
      <c r="J90" s="120">
        <f t="shared" ca="1" si="13"/>
        <v>128677.95999999999</v>
      </c>
      <c r="K90" s="120">
        <f t="shared" ca="1" si="13"/>
        <v>144803.37</v>
      </c>
      <c r="L90" s="120">
        <f t="shared" ca="1" si="13"/>
        <v>159661.45000000001</v>
      </c>
      <c r="M90" s="120">
        <f t="shared" ca="1" si="13"/>
        <v>178827.51000000007</v>
      </c>
      <c r="N90" s="120">
        <f t="shared" ca="1" si="13"/>
        <v>198837.23000000004</v>
      </c>
      <c r="O90" s="120">
        <f t="shared" ca="1" si="13"/>
        <v>235450.69999999995</v>
      </c>
      <c r="P90" s="120">
        <f t="shared" ca="1" si="13"/>
        <v>235450.69999999995</v>
      </c>
    </row>
    <row r="91" spans="1:16" x14ac:dyDescent="0.2">
      <c r="A91" s="118">
        <v>3</v>
      </c>
      <c r="B91" s="41"/>
      <c r="C91" s="107" t="s">
        <v>190</v>
      </c>
      <c r="D91" s="119">
        <f t="shared" ref="D91:P91" ca="1" si="14">IF(D90&lt;0,0,D90*9%)</f>
        <v>511.68779999999907</v>
      </c>
      <c r="E91" s="119">
        <f t="shared" ca="1" si="14"/>
        <v>1884.7197000000001</v>
      </c>
      <c r="F91" s="119">
        <f t="shared" ca="1" si="14"/>
        <v>3720.1724999999997</v>
      </c>
      <c r="G91" s="119">
        <f t="shared" ca="1" si="14"/>
        <v>5982.9803999999995</v>
      </c>
      <c r="H91" s="119">
        <f t="shared" ca="1" si="14"/>
        <v>7970.6322000000009</v>
      </c>
      <c r="I91" s="119">
        <f t="shared" ca="1" si="14"/>
        <v>9553.5548999999992</v>
      </c>
      <c r="J91" s="119">
        <f t="shared" ca="1" si="14"/>
        <v>11581.016399999999</v>
      </c>
      <c r="K91" s="119">
        <f t="shared" ca="1" si="14"/>
        <v>13032.3033</v>
      </c>
      <c r="L91" s="119">
        <f t="shared" ca="1" si="14"/>
        <v>14369.530500000001</v>
      </c>
      <c r="M91" s="119">
        <f t="shared" ca="1" si="14"/>
        <v>16094.475900000005</v>
      </c>
      <c r="N91" s="119">
        <f t="shared" ca="1" si="14"/>
        <v>17895.350700000003</v>
      </c>
      <c r="O91" s="119">
        <f t="shared" ca="1" si="14"/>
        <v>21190.562999999995</v>
      </c>
      <c r="P91" s="119">
        <f t="shared" ca="1" si="14"/>
        <v>21190.562999999995</v>
      </c>
    </row>
    <row r="92" spans="1:16" x14ac:dyDescent="0.2">
      <c r="A92" s="118"/>
      <c r="B92" s="41"/>
      <c r="C92" s="41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</row>
    <row r="93" spans="1:16" x14ac:dyDescent="0.2">
      <c r="A93" s="118">
        <v>4</v>
      </c>
      <c r="B93" s="41"/>
      <c r="C93" s="91" t="s">
        <v>177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</row>
    <row r="94" spans="1:16" x14ac:dyDescent="0.2">
      <c r="A94" s="118">
        <v>12</v>
      </c>
      <c r="B94" s="41"/>
      <c r="C94" s="107" t="s">
        <v>191</v>
      </c>
      <c r="D94" s="119"/>
      <c r="E94" s="119">
        <f t="shared" ref="E94:P94" ca="1" si="15">D91</f>
        <v>511.68779999999907</v>
      </c>
      <c r="F94" s="119">
        <f t="shared" ca="1" si="15"/>
        <v>1884.7197000000001</v>
      </c>
      <c r="G94" s="119">
        <f t="shared" ca="1" si="15"/>
        <v>3720.1724999999997</v>
      </c>
      <c r="H94" s="119">
        <f t="shared" ca="1" si="15"/>
        <v>5982.9803999999995</v>
      </c>
      <c r="I94" s="119">
        <f t="shared" ca="1" si="15"/>
        <v>7970.6322000000009</v>
      </c>
      <c r="J94" s="119">
        <f t="shared" ca="1" si="15"/>
        <v>9553.5548999999992</v>
      </c>
      <c r="K94" s="119">
        <f t="shared" ca="1" si="15"/>
        <v>11581.016399999999</v>
      </c>
      <c r="L94" s="119">
        <f t="shared" ca="1" si="15"/>
        <v>13032.3033</v>
      </c>
      <c r="M94" s="119">
        <f t="shared" ca="1" si="15"/>
        <v>14369.530500000001</v>
      </c>
      <c r="N94" s="119">
        <f t="shared" ca="1" si="15"/>
        <v>16094.475900000005</v>
      </c>
      <c r="O94" s="119">
        <f t="shared" ca="1" si="15"/>
        <v>17895.350700000003</v>
      </c>
      <c r="P94" s="119">
        <f t="shared" ca="1" si="15"/>
        <v>21190.562999999995</v>
      </c>
    </row>
    <row r="95" spans="1:16" x14ac:dyDescent="0.2">
      <c r="A95" s="118">
        <v>14</v>
      </c>
      <c r="B95" s="41"/>
      <c r="C95" s="107" t="s">
        <v>192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</row>
    <row r="96" spans="1:16" x14ac:dyDescent="0.2">
      <c r="A96" s="118">
        <v>15</v>
      </c>
      <c r="B96" s="41"/>
      <c r="C96" s="107" t="s">
        <v>193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</row>
    <row r="97" spans="1:16" x14ac:dyDescent="0.2">
      <c r="A97" s="118">
        <v>16</v>
      </c>
      <c r="B97" s="41"/>
      <c r="C97" s="107" t="s">
        <v>194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</row>
    <row r="98" spans="1:16" x14ac:dyDescent="0.2">
      <c r="A98" s="118">
        <v>17</v>
      </c>
      <c r="B98" s="41"/>
      <c r="C98" s="41" t="s">
        <v>195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</row>
    <row r="99" spans="1:16" x14ac:dyDescent="0.2">
      <c r="A99" s="118"/>
      <c r="B99" s="41"/>
      <c r="C99" s="41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</row>
    <row r="100" spans="1:16" x14ac:dyDescent="0.2">
      <c r="A100" s="118">
        <v>18</v>
      </c>
      <c r="B100" s="41"/>
      <c r="C100" s="103" t="s">
        <v>196</v>
      </c>
      <c r="D100" s="120">
        <f ca="1">D91-SUM(D94:D98)</f>
        <v>511.68779999999907</v>
      </c>
      <c r="E100" s="120">
        <f t="shared" ref="E100:P100" ca="1" si="16">E91-SUM(E94:E98)</f>
        <v>1373.0319000000011</v>
      </c>
      <c r="F100" s="120">
        <f t="shared" ca="1" si="16"/>
        <v>1835.4527999999996</v>
      </c>
      <c r="G100" s="120">
        <f t="shared" ca="1" si="16"/>
        <v>2262.8078999999998</v>
      </c>
      <c r="H100" s="120">
        <f t="shared" ca="1" si="16"/>
        <v>1987.6518000000015</v>
      </c>
      <c r="I100" s="120">
        <f t="shared" ca="1" si="16"/>
        <v>1582.9226999999983</v>
      </c>
      <c r="J100" s="120">
        <f t="shared" ca="1" si="16"/>
        <v>2027.4614999999994</v>
      </c>
      <c r="K100" s="120">
        <f t="shared" ca="1" si="16"/>
        <v>1451.286900000001</v>
      </c>
      <c r="L100" s="120">
        <f t="shared" ca="1" si="16"/>
        <v>1337.2272000000012</v>
      </c>
      <c r="M100" s="120">
        <f t="shared" ca="1" si="16"/>
        <v>1724.9454000000042</v>
      </c>
      <c r="N100" s="120">
        <f t="shared" ca="1" si="16"/>
        <v>1800.8747999999978</v>
      </c>
      <c r="O100" s="120">
        <f t="shared" ca="1" si="16"/>
        <v>3295.212299999992</v>
      </c>
      <c r="P100" s="120">
        <f t="shared" ca="1" si="16"/>
        <v>0</v>
      </c>
    </row>
    <row r="101" spans="1:16" ht="12.75" thickBot="1" x14ac:dyDescent="0.25">
      <c r="A101" s="121"/>
      <c r="B101" s="114"/>
      <c r="C101" s="117"/>
      <c r="D101" s="122"/>
    </row>
  </sheetData>
  <mergeCells count="6">
    <mergeCell ref="A1:D1"/>
    <mergeCell ref="A2:D2"/>
    <mergeCell ref="A4:D4"/>
    <mergeCell ref="A5:D5"/>
    <mergeCell ref="A88:D88"/>
    <mergeCell ref="A57:D57"/>
  </mergeCells>
  <pageMargins left="0.511811024" right="0.511811024" top="0.78740157499999996" bottom="0.78740157499999996" header="0.31496062000000002" footer="0.31496062000000002"/>
  <pageSetup paperSize="9" scale="37" fitToHeight="0" orientation="portrait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3"/>
  <sheetViews>
    <sheetView topLeftCell="A121" workbookViewId="0">
      <selection activeCell="A4" sqref="A4:F4"/>
    </sheetView>
  </sheetViews>
  <sheetFormatPr defaultColWidth="11.42578125" defaultRowHeight="12" x14ac:dyDescent="0.2"/>
  <cols>
    <col min="1" max="1" width="7.7109375" style="1" customWidth="1"/>
    <col min="2" max="2" width="47.5703125" style="1" customWidth="1"/>
    <col min="3" max="3" width="12.42578125" style="8" customWidth="1"/>
    <col min="4" max="4" width="14.5703125" style="1" bestFit="1" customWidth="1"/>
    <col min="5" max="6" width="13.5703125" style="1" bestFit="1" customWidth="1"/>
    <col min="7" max="7" width="11.42578125" style="1"/>
    <col min="8" max="8" width="13.5703125" style="1" bestFit="1" customWidth="1"/>
    <col min="9" max="256" width="11.42578125" style="1"/>
    <col min="257" max="257" width="7.7109375" style="1" customWidth="1"/>
    <col min="258" max="258" width="47.5703125" style="1" customWidth="1"/>
    <col min="259" max="259" width="12.42578125" style="1" customWidth="1"/>
    <col min="260" max="260" width="14.5703125" style="1" bestFit="1" customWidth="1"/>
    <col min="261" max="262" width="13.5703125" style="1" bestFit="1" customWidth="1"/>
    <col min="263" max="263" width="11.42578125" style="1"/>
    <col min="264" max="264" width="13.5703125" style="1" bestFit="1" customWidth="1"/>
    <col min="265" max="512" width="11.42578125" style="1"/>
    <col min="513" max="513" width="7.7109375" style="1" customWidth="1"/>
    <col min="514" max="514" width="47.5703125" style="1" customWidth="1"/>
    <col min="515" max="515" width="12.42578125" style="1" customWidth="1"/>
    <col min="516" max="516" width="14.5703125" style="1" bestFit="1" customWidth="1"/>
    <col min="517" max="518" width="13.5703125" style="1" bestFit="1" customWidth="1"/>
    <col min="519" max="519" width="11.42578125" style="1"/>
    <col min="520" max="520" width="13.5703125" style="1" bestFit="1" customWidth="1"/>
    <col min="521" max="768" width="11.42578125" style="1"/>
    <col min="769" max="769" width="7.7109375" style="1" customWidth="1"/>
    <col min="770" max="770" width="47.5703125" style="1" customWidth="1"/>
    <col min="771" max="771" width="12.42578125" style="1" customWidth="1"/>
    <col min="772" max="772" width="14.5703125" style="1" bestFit="1" customWidth="1"/>
    <col min="773" max="774" width="13.5703125" style="1" bestFit="1" customWidth="1"/>
    <col min="775" max="775" width="11.42578125" style="1"/>
    <col min="776" max="776" width="13.5703125" style="1" bestFit="1" customWidth="1"/>
    <col min="777" max="1024" width="11.42578125" style="1"/>
    <col min="1025" max="1025" width="7.7109375" style="1" customWidth="1"/>
    <col min="1026" max="1026" width="47.5703125" style="1" customWidth="1"/>
    <col min="1027" max="1027" width="12.42578125" style="1" customWidth="1"/>
    <col min="1028" max="1028" width="14.5703125" style="1" bestFit="1" customWidth="1"/>
    <col min="1029" max="1030" width="13.5703125" style="1" bestFit="1" customWidth="1"/>
    <col min="1031" max="1031" width="11.42578125" style="1"/>
    <col min="1032" max="1032" width="13.5703125" style="1" bestFit="1" customWidth="1"/>
    <col min="1033" max="1280" width="11.42578125" style="1"/>
    <col min="1281" max="1281" width="7.7109375" style="1" customWidth="1"/>
    <col min="1282" max="1282" width="47.5703125" style="1" customWidth="1"/>
    <col min="1283" max="1283" width="12.42578125" style="1" customWidth="1"/>
    <col min="1284" max="1284" width="14.5703125" style="1" bestFit="1" customWidth="1"/>
    <col min="1285" max="1286" width="13.5703125" style="1" bestFit="1" customWidth="1"/>
    <col min="1287" max="1287" width="11.42578125" style="1"/>
    <col min="1288" max="1288" width="13.5703125" style="1" bestFit="1" customWidth="1"/>
    <col min="1289" max="1536" width="11.42578125" style="1"/>
    <col min="1537" max="1537" width="7.7109375" style="1" customWidth="1"/>
    <col min="1538" max="1538" width="47.5703125" style="1" customWidth="1"/>
    <col min="1539" max="1539" width="12.42578125" style="1" customWidth="1"/>
    <col min="1540" max="1540" width="14.5703125" style="1" bestFit="1" customWidth="1"/>
    <col min="1541" max="1542" width="13.5703125" style="1" bestFit="1" customWidth="1"/>
    <col min="1543" max="1543" width="11.42578125" style="1"/>
    <col min="1544" max="1544" width="13.5703125" style="1" bestFit="1" customWidth="1"/>
    <col min="1545" max="1792" width="11.42578125" style="1"/>
    <col min="1793" max="1793" width="7.7109375" style="1" customWidth="1"/>
    <col min="1794" max="1794" width="47.5703125" style="1" customWidth="1"/>
    <col min="1795" max="1795" width="12.42578125" style="1" customWidth="1"/>
    <col min="1796" max="1796" width="14.5703125" style="1" bestFit="1" customWidth="1"/>
    <col min="1797" max="1798" width="13.5703125" style="1" bestFit="1" customWidth="1"/>
    <col min="1799" max="1799" width="11.42578125" style="1"/>
    <col min="1800" max="1800" width="13.5703125" style="1" bestFit="1" customWidth="1"/>
    <col min="1801" max="2048" width="11.42578125" style="1"/>
    <col min="2049" max="2049" width="7.7109375" style="1" customWidth="1"/>
    <col min="2050" max="2050" width="47.5703125" style="1" customWidth="1"/>
    <col min="2051" max="2051" width="12.42578125" style="1" customWidth="1"/>
    <col min="2052" max="2052" width="14.5703125" style="1" bestFit="1" customWidth="1"/>
    <col min="2053" max="2054" width="13.5703125" style="1" bestFit="1" customWidth="1"/>
    <col min="2055" max="2055" width="11.42578125" style="1"/>
    <col min="2056" max="2056" width="13.5703125" style="1" bestFit="1" customWidth="1"/>
    <col min="2057" max="2304" width="11.42578125" style="1"/>
    <col min="2305" max="2305" width="7.7109375" style="1" customWidth="1"/>
    <col min="2306" max="2306" width="47.5703125" style="1" customWidth="1"/>
    <col min="2307" max="2307" width="12.42578125" style="1" customWidth="1"/>
    <col min="2308" max="2308" width="14.5703125" style="1" bestFit="1" customWidth="1"/>
    <col min="2309" max="2310" width="13.5703125" style="1" bestFit="1" customWidth="1"/>
    <col min="2311" max="2311" width="11.42578125" style="1"/>
    <col min="2312" max="2312" width="13.5703125" style="1" bestFit="1" customWidth="1"/>
    <col min="2313" max="2560" width="11.42578125" style="1"/>
    <col min="2561" max="2561" width="7.7109375" style="1" customWidth="1"/>
    <col min="2562" max="2562" width="47.5703125" style="1" customWidth="1"/>
    <col min="2563" max="2563" width="12.42578125" style="1" customWidth="1"/>
    <col min="2564" max="2564" width="14.5703125" style="1" bestFit="1" customWidth="1"/>
    <col min="2565" max="2566" width="13.5703125" style="1" bestFit="1" customWidth="1"/>
    <col min="2567" max="2567" width="11.42578125" style="1"/>
    <col min="2568" max="2568" width="13.5703125" style="1" bestFit="1" customWidth="1"/>
    <col min="2569" max="2816" width="11.42578125" style="1"/>
    <col min="2817" max="2817" width="7.7109375" style="1" customWidth="1"/>
    <col min="2818" max="2818" width="47.5703125" style="1" customWidth="1"/>
    <col min="2819" max="2819" width="12.42578125" style="1" customWidth="1"/>
    <col min="2820" max="2820" width="14.5703125" style="1" bestFit="1" customWidth="1"/>
    <col min="2821" max="2822" width="13.5703125" style="1" bestFit="1" customWidth="1"/>
    <col min="2823" max="2823" width="11.42578125" style="1"/>
    <col min="2824" max="2824" width="13.5703125" style="1" bestFit="1" customWidth="1"/>
    <col min="2825" max="3072" width="11.42578125" style="1"/>
    <col min="3073" max="3073" width="7.7109375" style="1" customWidth="1"/>
    <col min="3074" max="3074" width="47.5703125" style="1" customWidth="1"/>
    <col min="3075" max="3075" width="12.42578125" style="1" customWidth="1"/>
    <col min="3076" max="3076" width="14.5703125" style="1" bestFit="1" customWidth="1"/>
    <col min="3077" max="3078" width="13.5703125" style="1" bestFit="1" customWidth="1"/>
    <col min="3079" max="3079" width="11.42578125" style="1"/>
    <col min="3080" max="3080" width="13.5703125" style="1" bestFit="1" customWidth="1"/>
    <col min="3081" max="3328" width="11.42578125" style="1"/>
    <col min="3329" max="3329" width="7.7109375" style="1" customWidth="1"/>
    <col min="3330" max="3330" width="47.5703125" style="1" customWidth="1"/>
    <col min="3331" max="3331" width="12.42578125" style="1" customWidth="1"/>
    <col min="3332" max="3332" width="14.5703125" style="1" bestFit="1" customWidth="1"/>
    <col min="3333" max="3334" width="13.5703125" style="1" bestFit="1" customWidth="1"/>
    <col min="3335" max="3335" width="11.42578125" style="1"/>
    <col min="3336" max="3336" width="13.5703125" style="1" bestFit="1" customWidth="1"/>
    <col min="3337" max="3584" width="11.42578125" style="1"/>
    <col min="3585" max="3585" width="7.7109375" style="1" customWidth="1"/>
    <col min="3586" max="3586" width="47.5703125" style="1" customWidth="1"/>
    <col min="3587" max="3587" width="12.42578125" style="1" customWidth="1"/>
    <col min="3588" max="3588" width="14.5703125" style="1" bestFit="1" customWidth="1"/>
    <col min="3589" max="3590" width="13.5703125" style="1" bestFit="1" customWidth="1"/>
    <col min="3591" max="3591" width="11.42578125" style="1"/>
    <col min="3592" max="3592" width="13.5703125" style="1" bestFit="1" customWidth="1"/>
    <col min="3593" max="3840" width="11.42578125" style="1"/>
    <col min="3841" max="3841" width="7.7109375" style="1" customWidth="1"/>
    <col min="3842" max="3842" width="47.5703125" style="1" customWidth="1"/>
    <col min="3843" max="3843" width="12.42578125" style="1" customWidth="1"/>
    <col min="3844" max="3844" width="14.5703125" style="1" bestFit="1" customWidth="1"/>
    <col min="3845" max="3846" width="13.5703125" style="1" bestFit="1" customWidth="1"/>
    <col min="3847" max="3847" width="11.42578125" style="1"/>
    <col min="3848" max="3848" width="13.5703125" style="1" bestFit="1" customWidth="1"/>
    <col min="3849" max="4096" width="11.42578125" style="1"/>
    <col min="4097" max="4097" width="7.7109375" style="1" customWidth="1"/>
    <col min="4098" max="4098" width="47.5703125" style="1" customWidth="1"/>
    <col min="4099" max="4099" width="12.42578125" style="1" customWidth="1"/>
    <col min="4100" max="4100" width="14.5703125" style="1" bestFit="1" customWidth="1"/>
    <col min="4101" max="4102" width="13.5703125" style="1" bestFit="1" customWidth="1"/>
    <col min="4103" max="4103" width="11.42578125" style="1"/>
    <col min="4104" max="4104" width="13.5703125" style="1" bestFit="1" customWidth="1"/>
    <col min="4105" max="4352" width="11.42578125" style="1"/>
    <col min="4353" max="4353" width="7.7109375" style="1" customWidth="1"/>
    <col min="4354" max="4354" width="47.5703125" style="1" customWidth="1"/>
    <col min="4355" max="4355" width="12.42578125" style="1" customWidth="1"/>
    <col min="4356" max="4356" width="14.5703125" style="1" bestFit="1" customWidth="1"/>
    <col min="4357" max="4358" width="13.5703125" style="1" bestFit="1" customWidth="1"/>
    <col min="4359" max="4359" width="11.42578125" style="1"/>
    <col min="4360" max="4360" width="13.5703125" style="1" bestFit="1" customWidth="1"/>
    <col min="4361" max="4608" width="11.42578125" style="1"/>
    <col min="4609" max="4609" width="7.7109375" style="1" customWidth="1"/>
    <col min="4610" max="4610" width="47.5703125" style="1" customWidth="1"/>
    <col min="4611" max="4611" width="12.42578125" style="1" customWidth="1"/>
    <col min="4612" max="4612" width="14.5703125" style="1" bestFit="1" customWidth="1"/>
    <col min="4613" max="4614" width="13.5703125" style="1" bestFit="1" customWidth="1"/>
    <col min="4615" max="4615" width="11.42578125" style="1"/>
    <col min="4616" max="4616" width="13.5703125" style="1" bestFit="1" customWidth="1"/>
    <col min="4617" max="4864" width="11.42578125" style="1"/>
    <col min="4865" max="4865" width="7.7109375" style="1" customWidth="1"/>
    <col min="4866" max="4866" width="47.5703125" style="1" customWidth="1"/>
    <col min="4867" max="4867" width="12.42578125" style="1" customWidth="1"/>
    <col min="4868" max="4868" width="14.5703125" style="1" bestFit="1" customWidth="1"/>
    <col min="4869" max="4870" width="13.5703125" style="1" bestFit="1" customWidth="1"/>
    <col min="4871" max="4871" width="11.42578125" style="1"/>
    <col min="4872" max="4872" width="13.5703125" style="1" bestFit="1" customWidth="1"/>
    <col min="4873" max="5120" width="11.42578125" style="1"/>
    <col min="5121" max="5121" width="7.7109375" style="1" customWidth="1"/>
    <col min="5122" max="5122" width="47.5703125" style="1" customWidth="1"/>
    <col min="5123" max="5123" width="12.42578125" style="1" customWidth="1"/>
    <col min="5124" max="5124" width="14.5703125" style="1" bestFit="1" customWidth="1"/>
    <col min="5125" max="5126" width="13.5703125" style="1" bestFit="1" customWidth="1"/>
    <col min="5127" max="5127" width="11.42578125" style="1"/>
    <col min="5128" max="5128" width="13.5703125" style="1" bestFit="1" customWidth="1"/>
    <col min="5129" max="5376" width="11.42578125" style="1"/>
    <col min="5377" max="5377" width="7.7109375" style="1" customWidth="1"/>
    <col min="5378" max="5378" width="47.5703125" style="1" customWidth="1"/>
    <col min="5379" max="5379" width="12.42578125" style="1" customWidth="1"/>
    <col min="5380" max="5380" width="14.5703125" style="1" bestFit="1" customWidth="1"/>
    <col min="5381" max="5382" width="13.5703125" style="1" bestFit="1" customWidth="1"/>
    <col min="5383" max="5383" width="11.42578125" style="1"/>
    <col min="5384" max="5384" width="13.5703125" style="1" bestFit="1" customWidth="1"/>
    <col min="5385" max="5632" width="11.42578125" style="1"/>
    <col min="5633" max="5633" width="7.7109375" style="1" customWidth="1"/>
    <col min="5634" max="5634" width="47.5703125" style="1" customWidth="1"/>
    <col min="5635" max="5635" width="12.42578125" style="1" customWidth="1"/>
    <col min="5636" max="5636" width="14.5703125" style="1" bestFit="1" customWidth="1"/>
    <col min="5637" max="5638" width="13.5703125" style="1" bestFit="1" customWidth="1"/>
    <col min="5639" max="5639" width="11.42578125" style="1"/>
    <col min="5640" max="5640" width="13.5703125" style="1" bestFit="1" customWidth="1"/>
    <col min="5641" max="5888" width="11.42578125" style="1"/>
    <col min="5889" max="5889" width="7.7109375" style="1" customWidth="1"/>
    <col min="5890" max="5890" width="47.5703125" style="1" customWidth="1"/>
    <col min="5891" max="5891" width="12.42578125" style="1" customWidth="1"/>
    <col min="5892" max="5892" width="14.5703125" style="1" bestFit="1" customWidth="1"/>
    <col min="5893" max="5894" width="13.5703125" style="1" bestFit="1" customWidth="1"/>
    <col min="5895" max="5895" width="11.42578125" style="1"/>
    <col min="5896" max="5896" width="13.5703125" style="1" bestFit="1" customWidth="1"/>
    <col min="5897" max="6144" width="11.42578125" style="1"/>
    <col min="6145" max="6145" width="7.7109375" style="1" customWidth="1"/>
    <col min="6146" max="6146" width="47.5703125" style="1" customWidth="1"/>
    <col min="6147" max="6147" width="12.42578125" style="1" customWidth="1"/>
    <col min="6148" max="6148" width="14.5703125" style="1" bestFit="1" customWidth="1"/>
    <col min="6149" max="6150" width="13.5703125" style="1" bestFit="1" customWidth="1"/>
    <col min="6151" max="6151" width="11.42578125" style="1"/>
    <col min="6152" max="6152" width="13.5703125" style="1" bestFit="1" customWidth="1"/>
    <col min="6153" max="6400" width="11.42578125" style="1"/>
    <col min="6401" max="6401" width="7.7109375" style="1" customWidth="1"/>
    <col min="6402" max="6402" width="47.5703125" style="1" customWidth="1"/>
    <col min="6403" max="6403" width="12.42578125" style="1" customWidth="1"/>
    <col min="6404" max="6404" width="14.5703125" style="1" bestFit="1" customWidth="1"/>
    <col min="6405" max="6406" width="13.5703125" style="1" bestFit="1" customWidth="1"/>
    <col min="6407" max="6407" width="11.42578125" style="1"/>
    <col min="6408" max="6408" width="13.5703125" style="1" bestFit="1" customWidth="1"/>
    <col min="6409" max="6656" width="11.42578125" style="1"/>
    <col min="6657" max="6657" width="7.7109375" style="1" customWidth="1"/>
    <col min="6658" max="6658" width="47.5703125" style="1" customWidth="1"/>
    <col min="6659" max="6659" width="12.42578125" style="1" customWidth="1"/>
    <col min="6660" max="6660" width="14.5703125" style="1" bestFit="1" customWidth="1"/>
    <col min="6661" max="6662" width="13.5703125" style="1" bestFit="1" customWidth="1"/>
    <col min="6663" max="6663" width="11.42578125" style="1"/>
    <col min="6664" max="6664" width="13.5703125" style="1" bestFit="1" customWidth="1"/>
    <col min="6665" max="6912" width="11.42578125" style="1"/>
    <col min="6913" max="6913" width="7.7109375" style="1" customWidth="1"/>
    <col min="6914" max="6914" width="47.5703125" style="1" customWidth="1"/>
    <col min="6915" max="6915" width="12.42578125" style="1" customWidth="1"/>
    <col min="6916" max="6916" width="14.5703125" style="1" bestFit="1" customWidth="1"/>
    <col min="6917" max="6918" width="13.5703125" style="1" bestFit="1" customWidth="1"/>
    <col min="6919" max="6919" width="11.42578125" style="1"/>
    <col min="6920" max="6920" width="13.5703125" style="1" bestFit="1" customWidth="1"/>
    <col min="6921" max="7168" width="11.42578125" style="1"/>
    <col min="7169" max="7169" width="7.7109375" style="1" customWidth="1"/>
    <col min="7170" max="7170" width="47.5703125" style="1" customWidth="1"/>
    <col min="7171" max="7171" width="12.42578125" style="1" customWidth="1"/>
    <col min="7172" max="7172" width="14.5703125" style="1" bestFit="1" customWidth="1"/>
    <col min="7173" max="7174" width="13.5703125" style="1" bestFit="1" customWidth="1"/>
    <col min="7175" max="7175" width="11.42578125" style="1"/>
    <col min="7176" max="7176" width="13.5703125" style="1" bestFit="1" customWidth="1"/>
    <col min="7177" max="7424" width="11.42578125" style="1"/>
    <col min="7425" max="7425" width="7.7109375" style="1" customWidth="1"/>
    <col min="7426" max="7426" width="47.5703125" style="1" customWidth="1"/>
    <col min="7427" max="7427" width="12.42578125" style="1" customWidth="1"/>
    <col min="7428" max="7428" width="14.5703125" style="1" bestFit="1" customWidth="1"/>
    <col min="7429" max="7430" width="13.5703125" style="1" bestFit="1" customWidth="1"/>
    <col min="7431" max="7431" width="11.42578125" style="1"/>
    <col min="7432" max="7432" width="13.5703125" style="1" bestFit="1" customWidth="1"/>
    <col min="7433" max="7680" width="11.42578125" style="1"/>
    <col min="7681" max="7681" width="7.7109375" style="1" customWidth="1"/>
    <col min="7682" max="7682" width="47.5703125" style="1" customWidth="1"/>
    <col min="7683" max="7683" width="12.42578125" style="1" customWidth="1"/>
    <col min="7684" max="7684" width="14.5703125" style="1" bestFit="1" customWidth="1"/>
    <col min="7685" max="7686" width="13.5703125" style="1" bestFit="1" customWidth="1"/>
    <col min="7687" max="7687" width="11.42578125" style="1"/>
    <col min="7688" max="7688" width="13.5703125" style="1" bestFit="1" customWidth="1"/>
    <col min="7689" max="7936" width="11.42578125" style="1"/>
    <col min="7937" max="7937" width="7.7109375" style="1" customWidth="1"/>
    <col min="7938" max="7938" width="47.5703125" style="1" customWidth="1"/>
    <col min="7939" max="7939" width="12.42578125" style="1" customWidth="1"/>
    <col min="7940" max="7940" width="14.5703125" style="1" bestFit="1" customWidth="1"/>
    <col min="7941" max="7942" width="13.5703125" style="1" bestFit="1" customWidth="1"/>
    <col min="7943" max="7943" width="11.42578125" style="1"/>
    <col min="7944" max="7944" width="13.5703125" style="1" bestFit="1" customWidth="1"/>
    <col min="7945" max="8192" width="11.42578125" style="1"/>
    <col min="8193" max="8193" width="7.7109375" style="1" customWidth="1"/>
    <col min="8194" max="8194" width="47.5703125" style="1" customWidth="1"/>
    <col min="8195" max="8195" width="12.42578125" style="1" customWidth="1"/>
    <col min="8196" max="8196" width="14.5703125" style="1" bestFit="1" customWidth="1"/>
    <col min="8197" max="8198" width="13.5703125" style="1" bestFit="1" customWidth="1"/>
    <col min="8199" max="8199" width="11.42578125" style="1"/>
    <col min="8200" max="8200" width="13.5703125" style="1" bestFit="1" customWidth="1"/>
    <col min="8201" max="8448" width="11.42578125" style="1"/>
    <col min="8449" max="8449" width="7.7109375" style="1" customWidth="1"/>
    <col min="8450" max="8450" width="47.5703125" style="1" customWidth="1"/>
    <col min="8451" max="8451" width="12.42578125" style="1" customWidth="1"/>
    <col min="8452" max="8452" width="14.5703125" style="1" bestFit="1" customWidth="1"/>
    <col min="8453" max="8454" width="13.5703125" style="1" bestFit="1" customWidth="1"/>
    <col min="8455" max="8455" width="11.42578125" style="1"/>
    <col min="8456" max="8456" width="13.5703125" style="1" bestFit="1" customWidth="1"/>
    <col min="8457" max="8704" width="11.42578125" style="1"/>
    <col min="8705" max="8705" width="7.7109375" style="1" customWidth="1"/>
    <col min="8706" max="8706" width="47.5703125" style="1" customWidth="1"/>
    <col min="8707" max="8707" width="12.42578125" style="1" customWidth="1"/>
    <col min="8708" max="8708" width="14.5703125" style="1" bestFit="1" customWidth="1"/>
    <col min="8709" max="8710" width="13.5703125" style="1" bestFit="1" customWidth="1"/>
    <col min="8711" max="8711" width="11.42578125" style="1"/>
    <col min="8712" max="8712" width="13.5703125" style="1" bestFit="1" customWidth="1"/>
    <col min="8713" max="8960" width="11.42578125" style="1"/>
    <col min="8961" max="8961" width="7.7109375" style="1" customWidth="1"/>
    <col min="8962" max="8962" width="47.5703125" style="1" customWidth="1"/>
    <col min="8963" max="8963" width="12.42578125" style="1" customWidth="1"/>
    <col min="8964" max="8964" width="14.5703125" style="1" bestFit="1" customWidth="1"/>
    <col min="8965" max="8966" width="13.5703125" style="1" bestFit="1" customWidth="1"/>
    <col min="8967" max="8967" width="11.42578125" style="1"/>
    <col min="8968" max="8968" width="13.5703125" style="1" bestFit="1" customWidth="1"/>
    <col min="8969" max="9216" width="11.42578125" style="1"/>
    <col min="9217" max="9217" width="7.7109375" style="1" customWidth="1"/>
    <col min="9218" max="9218" width="47.5703125" style="1" customWidth="1"/>
    <col min="9219" max="9219" width="12.42578125" style="1" customWidth="1"/>
    <col min="9220" max="9220" width="14.5703125" style="1" bestFit="1" customWidth="1"/>
    <col min="9221" max="9222" width="13.5703125" style="1" bestFit="1" customWidth="1"/>
    <col min="9223" max="9223" width="11.42578125" style="1"/>
    <col min="9224" max="9224" width="13.5703125" style="1" bestFit="1" customWidth="1"/>
    <col min="9225" max="9472" width="11.42578125" style="1"/>
    <col min="9473" max="9473" width="7.7109375" style="1" customWidth="1"/>
    <col min="9474" max="9474" width="47.5703125" style="1" customWidth="1"/>
    <col min="9475" max="9475" width="12.42578125" style="1" customWidth="1"/>
    <col min="9476" max="9476" width="14.5703125" style="1" bestFit="1" customWidth="1"/>
    <col min="9477" max="9478" width="13.5703125" style="1" bestFit="1" customWidth="1"/>
    <col min="9479" max="9479" width="11.42578125" style="1"/>
    <col min="9480" max="9480" width="13.5703125" style="1" bestFit="1" customWidth="1"/>
    <col min="9481" max="9728" width="11.42578125" style="1"/>
    <col min="9729" max="9729" width="7.7109375" style="1" customWidth="1"/>
    <col min="9730" max="9730" width="47.5703125" style="1" customWidth="1"/>
    <col min="9731" max="9731" width="12.42578125" style="1" customWidth="1"/>
    <col min="9732" max="9732" width="14.5703125" style="1" bestFit="1" customWidth="1"/>
    <col min="9733" max="9734" width="13.5703125" style="1" bestFit="1" customWidth="1"/>
    <col min="9735" max="9735" width="11.42578125" style="1"/>
    <col min="9736" max="9736" width="13.5703125" style="1" bestFit="1" customWidth="1"/>
    <col min="9737" max="9984" width="11.42578125" style="1"/>
    <col min="9985" max="9985" width="7.7109375" style="1" customWidth="1"/>
    <col min="9986" max="9986" width="47.5703125" style="1" customWidth="1"/>
    <col min="9987" max="9987" width="12.42578125" style="1" customWidth="1"/>
    <col min="9988" max="9988" width="14.5703125" style="1" bestFit="1" customWidth="1"/>
    <col min="9989" max="9990" width="13.5703125" style="1" bestFit="1" customWidth="1"/>
    <col min="9991" max="9991" width="11.42578125" style="1"/>
    <col min="9992" max="9992" width="13.5703125" style="1" bestFit="1" customWidth="1"/>
    <col min="9993" max="10240" width="11.42578125" style="1"/>
    <col min="10241" max="10241" width="7.7109375" style="1" customWidth="1"/>
    <col min="10242" max="10242" width="47.5703125" style="1" customWidth="1"/>
    <col min="10243" max="10243" width="12.42578125" style="1" customWidth="1"/>
    <col min="10244" max="10244" width="14.5703125" style="1" bestFit="1" customWidth="1"/>
    <col min="10245" max="10246" width="13.5703125" style="1" bestFit="1" customWidth="1"/>
    <col min="10247" max="10247" width="11.42578125" style="1"/>
    <col min="10248" max="10248" width="13.5703125" style="1" bestFit="1" customWidth="1"/>
    <col min="10249" max="10496" width="11.42578125" style="1"/>
    <col min="10497" max="10497" width="7.7109375" style="1" customWidth="1"/>
    <col min="10498" max="10498" width="47.5703125" style="1" customWidth="1"/>
    <col min="10499" max="10499" width="12.42578125" style="1" customWidth="1"/>
    <col min="10500" max="10500" width="14.5703125" style="1" bestFit="1" customWidth="1"/>
    <col min="10501" max="10502" width="13.5703125" style="1" bestFit="1" customWidth="1"/>
    <col min="10503" max="10503" width="11.42578125" style="1"/>
    <col min="10504" max="10504" width="13.5703125" style="1" bestFit="1" customWidth="1"/>
    <col min="10505" max="10752" width="11.42578125" style="1"/>
    <col min="10753" max="10753" width="7.7109375" style="1" customWidth="1"/>
    <col min="10754" max="10754" width="47.5703125" style="1" customWidth="1"/>
    <col min="10755" max="10755" width="12.42578125" style="1" customWidth="1"/>
    <col min="10756" max="10756" width="14.5703125" style="1" bestFit="1" customWidth="1"/>
    <col min="10757" max="10758" width="13.5703125" style="1" bestFit="1" customWidth="1"/>
    <col min="10759" max="10759" width="11.42578125" style="1"/>
    <col min="10760" max="10760" width="13.5703125" style="1" bestFit="1" customWidth="1"/>
    <col min="10761" max="11008" width="11.42578125" style="1"/>
    <col min="11009" max="11009" width="7.7109375" style="1" customWidth="1"/>
    <col min="11010" max="11010" width="47.5703125" style="1" customWidth="1"/>
    <col min="11011" max="11011" width="12.42578125" style="1" customWidth="1"/>
    <col min="11012" max="11012" width="14.5703125" style="1" bestFit="1" customWidth="1"/>
    <col min="11013" max="11014" width="13.5703125" style="1" bestFit="1" customWidth="1"/>
    <col min="11015" max="11015" width="11.42578125" style="1"/>
    <col min="11016" max="11016" width="13.5703125" style="1" bestFit="1" customWidth="1"/>
    <col min="11017" max="11264" width="11.42578125" style="1"/>
    <col min="11265" max="11265" width="7.7109375" style="1" customWidth="1"/>
    <col min="11266" max="11266" width="47.5703125" style="1" customWidth="1"/>
    <col min="11267" max="11267" width="12.42578125" style="1" customWidth="1"/>
    <col min="11268" max="11268" width="14.5703125" style="1" bestFit="1" customWidth="1"/>
    <col min="11269" max="11270" width="13.5703125" style="1" bestFit="1" customWidth="1"/>
    <col min="11271" max="11271" width="11.42578125" style="1"/>
    <col min="11272" max="11272" width="13.5703125" style="1" bestFit="1" customWidth="1"/>
    <col min="11273" max="11520" width="11.42578125" style="1"/>
    <col min="11521" max="11521" width="7.7109375" style="1" customWidth="1"/>
    <col min="11522" max="11522" width="47.5703125" style="1" customWidth="1"/>
    <col min="11523" max="11523" width="12.42578125" style="1" customWidth="1"/>
    <col min="11524" max="11524" width="14.5703125" style="1" bestFit="1" customWidth="1"/>
    <col min="11525" max="11526" width="13.5703125" style="1" bestFit="1" customWidth="1"/>
    <col min="11527" max="11527" width="11.42578125" style="1"/>
    <col min="11528" max="11528" width="13.5703125" style="1" bestFit="1" customWidth="1"/>
    <col min="11529" max="11776" width="11.42578125" style="1"/>
    <col min="11777" max="11777" width="7.7109375" style="1" customWidth="1"/>
    <col min="11778" max="11778" width="47.5703125" style="1" customWidth="1"/>
    <col min="11779" max="11779" width="12.42578125" style="1" customWidth="1"/>
    <col min="11780" max="11780" width="14.5703125" style="1" bestFit="1" customWidth="1"/>
    <col min="11781" max="11782" width="13.5703125" style="1" bestFit="1" customWidth="1"/>
    <col min="11783" max="11783" width="11.42578125" style="1"/>
    <col min="11784" max="11784" width="13.5703125" style="1" bestFit="1" customWidth="1"/>
    <col min="11785" max="12032" width="11.42578125" style="1"/>
    <col min="12033" max="12033" width="7.7109375" style="1" customWidth="1"/>
    <col min="12034" max="12034" width="47.5703125" style="1" customWidth="1"/>
    <col min="12035" max="12035" width="12.42578125" style="1" customWidth="1"/>
    <col min="12036" max="12036" width="14.5703125" style="1" bestFit="1" customWidth="1"/>
    <col min="12037" max="12038" width="13.5703125" style="1" bestFit="1" customWidth="1"/>
    <col min="12039" max="12039" width="11.42578125" style="1"/>
    <col min="12040" max="12040" width="13.5703125" style="1" bestFit="1" customWidth="1"/>
    <col min="12041" max="12288" width="11.42578125" style="1"/>
    <col min="12289" max="12289" width="7.7109375" style="1" customWidth="1"/>
    <col min="12290" max="12290" width="47.5703125" style="1" customWidth="1"/>
    <col min="12291" max="12291" width="12.42578125" style="1" customWidth="1"/>
    <col min="12292" max="12292" width="14.5703125" style="1" bestFit="1" customWidth="1"/>
    <col min="12293" max="12294" width="13.5703125" style="1" bestFit="1" customWidth="1"/>
    <col min="12295" max="12295" width="11.42578125" style="1"/>
    <col min="12296" max="12296" width="13.5703125" style="1" bestFit="1" customWidth="1"/>
    <col min="12297" max="12544" width="11.42578125" style="1"/>
    <col min="12545" max="12545" width="7.7109375" style="1" customWidth="1"/>
    <col min="12546" max="12546" width="47.5703125" style="1" customWidth="1"/>
    <col min="12547" max="12547" width="12.42578125" style="1" customWidth="1"/>
    <col min="12548" max="12548" width="14.5703125" style="1" bestFit="1" customWidth="1"/>
    <col min="12549" max="12550" width="13.5703125" style="1" bestFit="1" customWidth="1"/>
    <col min="12551" max="12551" width="11.42578125" style="1"/>
    <col min="12552" max="12552" width="13.5703125" style="1" bestFit="1" customWidth="1"/>
    <col min="12553" max="12800" width="11.42578125" style="1"/>
    <col min="12801" max="12801" width="7.7109375" style="1" customWidth="1"/>
    <col min="12802" max="12802" width="47.5703125" style="1" customWidth="1"/>
    <col min="12803" max="12803" width="12.42578125" style="1" customWidth="1"/>
    <col min="12804" max="12804" width="14.5703125" style="1" bestFit="1" customWidth="1"/>
    <col min="12805" max="12806" width="13.5703125" style="1" bestFit="1" customWidth="1"/>
    <col min="12807" max="12807" width="11.42578125" style="1"/>
    <col min="12808" max="12808" width="13.5703125" style="1" bestFit="1" customWidth="1"/>
    <col min="12809" max="13056" width="11.42578125" style="1"/>
    <col min="13057" max="13057" width="7.7109375" style="1" customWidth="1"/>
    <col min="13058" max="13058" width="47.5703125" style="1" customWidth="1"/>
    <col min="13059" max="13059" width="12.42578125" style="1" customWidth="1"/>
    <col min="13060" max="13060" width="14.5703125" style="1" bestFit="1" customWidth="1"/>
    <col min="13061" max="13062" width="13.5703125" style="1" bestFit="1" customWidth="1"/>
    <col min="13063" max="13063" width="11.42578125" style="1"/>
    <col min="13064" max="13064" width="13.5703125" style="1" bestFit="1" customWidth="1"/>
    <col min="13065" max="13312" width="11.42578125" style="1"/>
    <col min="13313" max="13313" width="7.7109375" style="1" customWidth="1"/>
    <col min="13314" max="13314" width="47.5703125" style="1" customWidth="1"/>
    <col min="13315" max="13315" width="12.42578125" style="1" customWidth="1"/>
    <col min="13316" max="13316" width="14.5703125" style="1" bestFit="1" customWidth="1"/>
    <col min="13317" max="13318" width="13.5703125" style="1" bestFit="1" customWidth="1"/>
    <col min="13319" max="13319" width="11.42578125" style="1"/>
    <col min="13320" max="13320" width="13.5703125" style="1" bestFit="1" customWidth="1"/>
    <col min="13321" max="13568" width="11.42578125" style="1"/>
    <col min="13569" max="13569" width="7.7109375" style="1" customWidth="1"/>
    <col min="13570" max="13570" width="47.5703125" style="1" customWidth="1"/>
    <col min="13571" max="13571" width="12.42578125" style="1" customWidth="1"/>
    <col min="13572" max="13572" width="14.5703125" style="1" bestFit="1" customWidth="1"/>
    <col min="13573" max="13574" width="13.5703125" style="1" bestFit="1" customWidth="1"/>
    <col min="13575" max="13575" width="11.42578125" style="1"/>
    <col min="13576" max="13576" width="13.5703125" style="1" bestFit="1" customWidth="1"/>
    <col min="13577" max="13824" width="11.42578125" style="1"/>
    <col min="13825" max="13825" width="7.7109375" style="1" customWidth="1"/>
    <col min="13826" max="13826" width="47.5703125" style="1" customWidth="1"/>
    <col min="13827" max="13827" width="12.42578125" style="1" customWidth="1"/>
    <col min="13828" max="13828" width="14.5703125" style="1" bestFit="1" customWidth="1"/>
    <col min="13829" max="13830" width="13.5703125" style="1" bestFit="1" customWidth="1"/>
    <col min="13831" max="13831" width="11.42578125" style="1"/>
    <col min="13832" max="13832" width="13.5703125" style="1" bestFit="1" customWidth="1"/>
    <col min="13833" max="14080" width="11.42578125" style="1"/>
    <col min="14081" max="14081" width="7.7109375" style="1" customWidth="1"/>
    <col min="14082" max="14082" width="47.5703125" style="1" customWidth="1"/>
    <col min="14083" max="14083" width="12.42578125" style="1" customWidth="1"/>
    <col min="14084" max="14084" width="14.5703125" style="1" bestFit="1" customWidth="1"/>
    <col min="14085" max="14086" width="13.5703125" style="1" bestFit="1" customWidth="1"/>
    <col min="14087" max="14087" width="11.42578125" style="1"/>
    <col min="14088" max="14088" width="13.5703125" style="1" bestFit="1" customWidth="1"/>
    <col min="14089" max="14336" width="11.42578125" style="1"/>
    <col min="14337" max="14337" width="7.7109375" style="1" customWidth="1"/>
    <col min="14338" max="14338" width="47.5703125" style="1" customWidth="1"/>
    <col min="14339" max="14339" width="12.42578125" style="1" customWidth="1"/>
    <col min="14340" max="14340" width="14.5703125" style="1" bestFit="1" customWidth="1"/>
    <col min="14341" max="14342" width="13.5703125" style="1" bestFit="1" customWidth="1"/>
    <col min="14343" max="14343" width="11.42578125" style="1"/>
    <col min="14344" max="14344" width="13.5703125" style="1" bestFit="1" customWidth="1"/>
    <col min="14345" max="14592" width="11.42578125" style="1"/>
    <col min="14593" max="14593" width="7.7109375" style="1" customWidth="1"/>
    <col min="14594" max="14594" width="47.5703125" style="1" customWidth="1"/>
    <col min="14595" max="14595" width="12.42578125" style="1" customWidth="1"/>
    <col min="14596" max="14596" width="14.5703125" style="1" bestFit="1" customWidth="1"/>
    <col min="14597" max="14598" width="13.5703125" style="1" bestFit="1" customWidth="1"/>
    <col min="14599" max="14599" width="11.42578125" style="1"/>
    <col min="14600" max="14600" width="13.5703125" style="1" bestFit="1" customWidth="1"/>
    <col min="14601" max="14848" width="11.42578125" style="1"/>
    <col min="14849" max="14849" width="7.7109375" style="1" customWidth="1"/>
    <col min="14850" max="14850" width="47.5703125" style="1" customWidth="1"/>
    <col min="14851" max="14851" width="12.42578125" style="1" customWidth="1"/>
    <col min="14852" max="14852" width="14.5703125" style="1" bestFit="1" customWidth="1"/>
    <col min="14853" max="14854" width="13.5703125" style="1" bestFit="1" customWidth="1"/>
    <col min="14855" max="14855" width="11.42578125" style="1"/>
    <col min="14856" max="14856" width="13.5703125" style="1" bestFit="1" customWidth="1"/>
    <col min="14857" max="15104" width="11.42578125" style="1"/>
    <col min="15105" max="15105" width="7.7109375" style="1" customWidth="1"/>
    <col min="15106" max="15106" width="47.5703125" style="1" customWidth="1"/>
    <col min="15107" max="15107" width="12.42578125" style="1" customWidth="1"/>
    <col min="15108" max="15108" width="14.5703125" style="1" bestFit="1" customWidth="1"/>
    <col min="15109" max="15110" width="13.5703125" style="1" bestFit="1" customWidth="1"/>
    <col min="15111" max="15111" width="11.42578125" style="1"/>
    <col min="15112" max="15112" width="13.5703125" style="1" bestFit="1" customWidth="1"/>
    <col min="15113" max="15360" width="11.42578125" style="1"/>
    <col min="15361" max="15361" width="7.7109375" style="1" customWidth="1"/>
    <col min="15362" max="15362" width="47.5703125" style="1" customWidth="1"/>
    <col min="15363" max="15363" width="12.42578125" style="1" customWidth="1"/>
    <col min="15364" max="15364" width="14.5703125" style="1" bestFit="1" customWidth="1"/>
    <col min="15365" max="15366" width="13.5703125" style="1" bestFit="1" customWidth="1"/>
    <col min="15367" max="15367" width="11.42578125" style="1"/>
    <col min="15368" max="15368" width="13.5703125" style="1" bestFit="1" customWidth="1"/>
    <col min="15369" max="15616" width="11.42578125" style="1"/>
    <col min="15617" max="15617" width="7.7109375" style="1" customWidth="1"/>
    <col min="15618" max="15618" width="47.5703125" style="1" customWidth="1"/>
    <col min="15619" max="15619" width="12.42578125" style="1" customWidth="1"/>
    <col min="15620" max="15620" width="14.5703125" style="1" bestFit="1" customWidth="1"/>
    <col min="15621" max="15622" width="13.5703125" style="1" bestFit="1" customWidth="1"/>
    <col min="15623" max="15623" width="11.42578125" style="1"/>
    <col min="15624" max="15624" width="13.5703125" style="1" bestFit="1" customWidth="1"/>
    <col min="15625" max="15872" width="11.42578125" style="1"/>
    <col min="15873" max="15873" width="7.7109375" style="1" customWidth="1"/>
    <col min="15874" max="15874" width="47.5703125" style="1" customWidth="1"/>
    <col min="15875" max="15875" width="12.42578125" style="1" customWidth="1"/>
    <col min="15876" max="15876" width="14.5703125" style="1" bestFit="1" customWidth="1"/>
    <col min="15877" max="15878" width="13.5703125" style="1" bestFit="1" customWidth="1"/>
    <col min="15879" max="15879" width="11.42578125" style="1"/>
    <col min="15880" max="15880" width="13.5703125" style="1" bestFit="1" customWidth="1"/>
    <col min="15881" max="16128" width="11.42578125" style="1"/>
    <col min="16129" max="16129" width="7.7109375" style="1" customWidth="1"/>
    <col min="16130" max="16130" width="47.5703125" style="1" customWidth="1"/>
    <col min="16131" max="16131" width="12.42578125" style="1" customWidth="1"/>
    <col min="16132" max="16132" width="14.5703125" style="1" bestFit="1" customWidth="1"/>
    <col min="16133" max="16134" width="13.5703125" style="1" bestFit="1" customWidth="1"/>
    <col min="16135" max="16135" width="11.42578125" style="1"/>
    <col min="16136" max="16136" width="13.5703125" style="1" bestFit="1" customWidth="1"/>
    <col min="16137" max="16384" width="11.42578125" style="1"/>
  </cols>
  <sheetData>
    <row r="1" spans="1:256" ht="18" x14ac:dyDescent="0.2">
      <c r="A1" s="165" t="s">
        <v>49</v>
      </c>
      <c r="B1" s="166"/>
      <c r="C1" s="166"/>
      <c r="D1" s="166"/>
      <c r="E1" s="166"/>
      <c r="F1" s="167"/>
    </row>
    <row r="2" spans="1:256" x14ac:dyDescent="0.2">
      <c r="A2" s="168" t="s">
        <v>33</v>
      </c>
      <c r="B2" s="169"/>
      <c r="C2" s="169"/>
      <c r="D2" s="169"/>
      <c r="E2" s="169"/>
      <c r="F2" s="170"/>
    </row>
    <row r="3" spans="1:256" ht="12.75" x14ac:dyDescent="0.2">
      <c r="A3" s="17"/>
      <c r="B3" s="18"/>
      <c r="C3" s="18"/>
      <c r="D3" s="18"/>
      <c r="E3" s="18"/>
      <c r="F3" s="19"/>
    </row>
    <row r="4" spans="1:256" ht="15" x14ac:dyDescent="0.25">
      <c r="A4" s="159" t="s">
        <v>97</v>
      </c>
      <c r="B4" s="160"/>
      <c r="C4" s="160"/>
      <c r="D4" s="160"/>
      <c r="E4" s="160"/>
      <c r="F4" s="16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 x14ac:dyDescent="0.25">
      <c r="A5" s="162" t="s">
        <v>0</v>
      </c>
      <c r="B5" s="163"/>
      <c r="C5" s="163"/>
      <c r="D5" s="163"/>
      <c r="E5" s="163"/>
      <c r="F5" s="16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x14ac:dyDescent="0.2">
      <c r="A6" s="10"/>
      <c r="B6" s="4"/>
      <c r="C6" s="9"/>
      <c r="D6" s="4"/>
      <c r="E6" s="4"/>
      <c r="F6" s="11"/>
    </row>
    <row r="7" spans="1:256" ht="12.75" x14ac:dyDescent="0.2">
      <c r="A7" s="33" t="s">
        <v>1</v>
      </c>
      <c r="B7" s="33" t="s">
        <v>2</v>
      </c>
      <c r="C7" s="34" t="s">
        <v>60</v>
      </c>
      <c r="D7" s="35" t="s">
        <v>3</v>
      </c>
      <c r="E7" s="33" t="s">
        <v>4</v>
      </c>
      <c r="F7" s="35" t="s">
        <v>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x14ac:dyDescent="0.2">
      <c r="A8" s="2"/>
      <c r="C8" s="12"/>
      <c r="D8" s="21"/>
      <c r="E8" s="22"/>
      <c r="F8" s="23"/>
    </row>
    <row r="9" spans="1:256" x14ac:dyDescent="0.2">
      <c r="A9" s="2" t="s">
        <v>100</v>
      </c>
      <c r="B9" s="1" t="s">
        <v>6</v>
      </c>
      <c r="C9" s="12"/>
      <c r="D9" s="21" t="s">
        <v>3</v>
      </c>
      <c r="E9" s="22"/>
      <c r="F9" s="23" t="s">
        <v>3</v>
      </c>
      <c r="H9" s="43"/>
    </row>
    <row r="10" spans="1:256" x14ac:dyDescent="0.2">
      <c r="A10" s="2" t="s">
        <v>3</v>
      </c>
      <c r="B10" s="1" t="s">
        <v>61</v>
      </c>
      <c r="C10" s="50">
        <v>1</v>
      </c>
      <c r="D10" s="51">
        <f>123622729.41-5003744.49</f>
        <v>118618984.92</v>
      </c>
      <c r="E10" s="22"/>
      <c r="F10" s="23"/>
    </row>
    <row r="11" spans="1:256" x14ac:dyDescent="0.2">
      <c r="A11" s="2" t="s">
        <v>3</v>
      </c>
      <c r="B11" s="1" t="s">
        <v>62</v>
      </c>
      <c r="C11" s="52">
        <f>D11/D10</f>
        <v>0.83390225187571942</v>
      </c>
      <c r="D11" s="51">
        <f>103058365.23-4141726.59</f>
        <v>98916638.640000001</v>
      </c>
      <c r="E11" s="22"/>
      <c r="F11" s="23"/>
    </row>
    <row r="12" spans="1:256" x14ac:dyDescent="0.2">
      <c r="A12" s="2"/>
      <c r="B12" s="1" t="s">
        <v>63</v>
      </c>
      <c r="C12" s="52">
        <f>C10-C11</f>
        <v>0.16609774812428058</v>
      </c>
      <c r="D12" s="51">
        <f>D10-D11</f>
        <v>19702346.280000001</v>
      </c>
      <c r="E12" s="22" t="s">
        <v>3</v>
      </c>
      <c r="F12" s="23"/>
    </row>
    <row r="13" spans="1:256" x14ac:dyDescent="0.2">
      <c r="A13" s="2" t="s">
        <v>3</v>
      </c>
      <c r="C13" s="12"/>
      <c r="D13" s="21"/>
      <c r="E13" s="22"/>
      <c r="F13" s="23" t="s">
        <v>3</v>
      </c>
    </row>
    <row r="14" spans="1:256" x14ac:dyDescent="0.2">
      <c r="A14" s="2" t="str">
        <f>A9</f>
        <v>28.02.14</v>
      </c>
      <c r="B14" s="1" t="s">
        <v>7</v>
      </c>
      <c r="C14" s="12"/>
      <c r="D14" s="21"/>
      <c r="E14" s="22"/>
      <c r="F14" s="23"/>
    </row>
    <row r="15" spans="1:256" x14ac:dyDescent="0.2">
      <c r="A15" s="2"/>
      <c r="B15" s="1" t="s">
        <v>8</v>
      </c>
      <c r="C15" s="12"/>
      <c r="D15" s="21"/>
      <c r="E15" s="22"/>
      <c r="F15" s="23"/>
    </row>
    <row r="16" spans="1:256" x14ac:dyDescent="0.2">
      <c r="A16" s="2"/>
      <c r="B16" s="1" t="s">
        <v>9</v>
      </c>
      <c r="C16" s="12"/>
      <c r="D16" s="21"/>
      <c r="E16" s="22"/>
      <c r="F16" s="23"/>
    </row>
    <row r="17" spans="1:6" x14ac:dyDescent="0.2">
      <c r="A17" s="2"/>
      <c r="B17" s="1" t="s">
        <v>10</v>
      </c>
      <c r="C17" s="12"/>
      <c r="D17" s="21"/>
      <c r="E17" s="22">
        <v>0</v>
      </c>
      <c r="F17" s="53">
        <v>0</v>
      </c>
    </row>
    <row r="18" spans="1:6" x14ac:dyDescent="0.2">
      <c r="A18" s="2"/>
      <c r="C18" s="12"/>
      <c r="D18" s="21"/>
      <c r="E18" s="22"/>
      <c r="F18" s="23"/>
    </row>
    <row r="19" spans="1:6" x14ac:dyDescent="0.2">
      <c r="A19" s="2"/>
      <c r="C19" s="12"/>
      <c r="D19" s="21"/>
      <c r="E19" s="22"/>
      <c r="F19" s="23"/>
    </row>
    <row r="20" spans="1:6" x14ac:dyDescent="0.2">
      <c r="A20" s="2" t="str">
        <f>A9</f>
        <v>28.02.14</v>
      </c>
      <c r="B20" s="1" t="s">
        <v>50</v>
      </c>
      <c r="C20" s="12"/>
      <c r="D20" s="21"/>
      <c r="E20" s="22"/>
      <c r="F20" s="23"/>
    </row>
    <row r="21" spans="1:6" x14ac:dyDescent="0.2">
      <c r="A21" s="2"/>
      <c r="B21" s="1" t="s">
        <v>51</v>
      </c>
      <c r="C21" s="52">
        <f>E22/D21</f>
        <v>0.18621891990779713</v>
      </c>
      <c r="D21" s="51">
        <v>291266.43</v>
      </c>
      <c r="E21" s="30"/>
      <c r="F21" s="23"/>
    </row>
    <row r="22" spans="1:6" x14ac:dyDescent="0.2">
      <c r="A22" s="2"/>
      <c r="C22" s="50"/>
      <c r="D22" s="51"/>
      <c r="E22" s="30">
        <v>54239.32</v>
      </c>
      <c r="F22" s="23"/>
    </row>
    <row r="23" spans="1:6" x14ac:dyDescent="0.2">
      <c r="A23" s="2"/>
      <c r="C23" s="12"/>
      <c r="D23" s="21"/>
      <c r="E23" s="22"/>
      <c r="F23" s="23"/>
    </row>
    <row r="24" spans="1:6" x14ac:dyDescent="0.2">
      <c r="A24" s="2" t="str">
        <f>A9</f>
        <v>28.02.14</v>
      </c>
      <c r="B24" s="1" t="s">
        <v>34</v>
      </c>
      <c r="C24" s="12"/>
      <c r="D24" s="21"/>
      <c r="E24" s="22"/>
      <c r="F24" s="23"/>
    </row>
    <row r="25" spans="1:6" x14ac:dyDescent="0.2">
      <c r="A25" s="2"/>
      <c r="B25" s="1" t="s">
        <v>35</v>
      </c>
      <c r="C25" s="12"/>
      <c r="D25" s="21"/>
      <c r="E25" s="22"/>
      <c r="F25" s="23"/>
    </row>
    <row r="26" spans="1:6" x14ac:dyDescent="0.2">
      <c r="A26" s="2"/>
      <c r="B26" s="1" t="s">
        <v>36</v>
      </c>
      <c r="C26" s="52">
        <v>0.1661</v>
      </c>
      <c r="D26" s="51">
        <v>10306.06</v>
      </c>
      <c r="E26" s="30"/>
      <c r="F26" s="23"/>
    </row>
    <row r="27" spans="1:6" x14ac:dyDescent="0.2">
      <c r="A27" s="2"/>
      <c r="B27" s="1" t="s">
        <v>11</v>
      </c>
      <c r="C27" s="50"/>
      <c r="D27" s="51"/>
      <c r="E27" s="30">
        <f>D26*C26</f>
        <v>1711.8365659999999</v>
      </c>
      <c r="F27" s="23"/>
    </row>
    <row r="28" spans="1:6" x14ac:dyDescent="0.2">
      <c r="A28" s="2"/>
      <c r="C28" s="12"/>
      <c r="D28" s="21"/>
      <c r="E28" s="22"/>
      <c r="F28" s="23"/>
    </row>
    <row r="29" spans="1:6" x14ac:dyDescent="0.2">
      <c r="A29" s="2" t="str">
        <f>A9</f>
        <v>28.02.14</v>
      </c>
      <c r="B29" s="1" t="s">
        <v>48</v>
      </c>
      <c r="C29" s="12"/>
      <c r="D29" s="21"/>
      <c r="E29" s="22"/>
      <c r="F29" s="23"/>
    </row>
    <row r="30" spans="1:6" x14ac:dyDescent="0.2">
      <c r="A30" s="2"/>
      <c r="B30" s="1" t="s">
        <v>53</v>
      </c>
      <c r="C30" s="52">
        <v>0.1661</v>
      </c>
      <c r="D30" s="51">
        <v>197195.94</v>
      </c>
      <c r="E30" s="22"/>
      <c r="F30" s="23"/>
    </row>
    <row r="31" spans="1:6" x14ac:dyDescent="0.2">
      <c r="A31" s="2"/>
      <c r="B31" s="1" t="s">
        <v>66</v>
      </c>
      <c r="C31" s="52">
        <v>1.8100000000000002E-2</v>
      </c>
      <c r="D31" s="51">
        <v>66120.73</v>
      </c>
      <c r="E31" s="22"/>
      <c r="F31" s="23"/>
    </row>
    <row r="32" spans="1:6" x14ac:dyDescent="0.2">
      <c r="A32" s="2"/>
      <c r="B32" s="1" t="s">
        <v>67</v>
      </c>
      <c r="C32" s="52">
        <v>0.52890000000000004</v>
      </c>
      <c r="D32" s="51">
        <v>61621.24</v>
      </c>
      <c r="E32" s="22"/>
      <c r="F32" s="23"/>
    </row>
    <row r="33" spans="1:6" hidden="1" x14ac:dyDescent="0.2">
      <c r="A33" s="2"/>
      <c r="B33" s="1" t="s">
        <v>68</v>
      </c>
      <c r="C33" s="52">
        <v>0.1772</v>
      </c>
      <c r="D33" s="51">
        <v>0</v>
      </c>
      <c r="E33" s="22"/>
      <c r="F33" s="23"/>
    </row>
    <row r="34" spans="1:6" hidden="1" x14ac:dyDescent="0.2">
      <c r="A34" s="2"/>
      <c r="B34" s="1" t="s">
        <v>54</v>
      </c>
      <c r="C34" s="50"/>
      <c r="D34" s="51">
        <v>0</v>
      </c>
      <c r="E34" s="22"/>
      <c r="F34" s="23"/>
    </row>
    <row r="35" spans="1:6" hidden="1" x14ac:dyDescent="0.2">
      <c r="A35" s="2"/>
      <c r="B35" s="1" t="s">
        <v>69</v>
      </c>
      <c r="C35" s="52">
        <v>3.0599999999999999E-2</v>
      </c>
      <c r="D35" s="51">
        <v>0</v>
      </c>
      <c r="E35" s="22"/>
      <c r="F35" s="23"/>
    </row>
    <row r="36" spans="1:6" hidden="1" x14ac:dyDescent="0.2">
      <c r="A36" s="2"/>
      <c r="B36" s="1" t="s">
        <v>70</v>
      </c>
      <c r="C36" s="52">
        <v>0.21029999999999999</v>
      </c>
      <c r="D36" s="51">
        <v>0</v>
      </c>
      <c r="E36" s="22"/>
      <c r="F36" s="23"/>
    </row>
    <row r="37" spans="1:6" hidden="1" x14ac:dyDescent="0.2">
      <c r="A37" s="2"/>
      <c r="B37" s="1" t="s">
        <v>71</v>
      </c>
      <c r="C37" s="52"/>
      <c r="D37" s="51">
        <v>0</v>
      </c>
      <c r="E37" s="22"/>
      <c r="F37" s="23"/>
    </row>
    <row r="38" spans="1:6" x14ac:dyDescent="0.2">
      <c r="A38" s="2"/>
      <c r="B38" s="1" t="s">
        <v>59</v>
      </c>
      <c r="C38" s="52">
        <v>0.1641</v>
      </c>
      <c r="D38" s="51">
        <v>67594.67</v>
      </c>
      <c r="E38" s="22"/>
      <c r="F38" s="23"/>
    </row>
    <row r="39" spans="1:6" hidden="1" x14ac:dyDescent="0.2">
      <c r="A39" s="2"/>
      <c r="B39" s="44" t="s">
        <v>79</v>
      </c>
      <c r="C39" s="52">
        <v>0.316</v>
      </c>
      <c r="D39" s="51">
        <v>0</v>
      </c>
      <c r="E39" s="22"/>
      <c r="F39" s="23"/>
    </row>
    <row r="40" spans="1:6" hidden="1" x14ac:dyDescent="0.2">
      <c r="A40" s="2"/>
      <c r="B40" s="44" t="s">
        <v>80</v>
      </c>
      <c r="C40" s="52">
        <v>0.1767</v>
      </c>
      <c r="D40" s="51">
        <v>0</v>
      </c>
      <c r="E40" s="22"/>
      <c r="F40" s="23"/>
    </row>
    <row r="41" spans="1:6" ht="12.75" hidden="1" x14ac:dyDescent="0.2">
      <c r="A41" s="2"/>
      <c r="B41" s="45" t="s">
        <v>81</v>
      </c>
      <c r="C41" s="52">
        <v>1.6199999999999999E-2</v>
      </c>
      <c r="D41" s="51">
        <v>0</v>
      </c>
      <c r="E41" s="22"/>
      <c r="F41" s="23"/>
    </row>
    <row r="42" spans="1:6" ht="12.75" hidden="1" x14ac:dyDescent="0.2">
      <c r="A42" s="2"/>
      <c r="B42" s="45" t="s">
        <v>82</v>
      </c>
      <c r="C42" s="52">
        <v>0.24199999999999999</v>
      </c>
      <c r="D42" s="51">
        <v>0</v>
      </c>
      <c r="E42" s="22"/>
      <c r="F42" s="23"/>
    </row>
    <row r="43" spans="1:6" x14ac:dyDescent="0.2">
      <c r="A43" s="2"/>
      <c r="B43" s="1" t="s">
        <v>28</v>
      </c>
      <c r="C43" s="50"/>
      <c r="D43" s="51">
        <f>SUM(D30:D42)</f>
        <v>392532.57999999996</v>
      </c>
      <c r="E43" s="22"/>
      <c r="F43" s="23"/>
    </row>
    <row r="44" spans="1:6" x14ac:dyDescent="0.2">
      <c r="A44" s="2"/>
      <c r="B44" s="1" t="s">
        <v>11</v>
      </c>
      <c r="C44" s="12"/>
      <c r="D44" s="21"/>
      <c r="E44" s="22">
        <f>(D30*C30)+(D31*C31)+(D32*C32)+(D33*C33)+(D34*C34)+(D35*C35)+(D36*C36)+(D37*C37)+(D38*C38)+(D39*C39)+(D40*C40)+(D41*C41)+(D42*C42)</f>
        <v>77634.790030000004</v>
      </c>
      <c r="F44" s="23"/>
    </row>
    <row r="45" spans="1:6" x14ac:dyDescent="0.2">
      <c r="A45" s="2"/>
      <c r="C45" s="12"/>
      <c r="D45" s="21"/>
      <c r="E45" s="22"/>
      <c r="F45" s="23"/>
    </row>
    <row r="46" spans="1:6" x14ac:dyDescent="0.2">
      <c r="A46" s="2" t="str">
        <f>A9</f>
        <v>28.02.14</v>
      </c>
      <c r="B46" s="1" t="s">
        <v>30</v>
      </c>
      <c r="C46" s="12"/>
      <c r="D46" s="21"/>
      <c r="E46" s="22"/>
      <c r="F46" s="23"/>
    </row>
    <row r="47" spans="1:6" x14ac:dyDescent="0.2">
      <c r="A47" s="2"/>
      <c r="B47" s="1" t="s">
        <v>31</v>
      </c>
      <c r="C47" s="12"/>
      <c r="D47" s="21"/>
      <c r="E47" s="22"/>
      <c r="F47" s="23"/>
    </row>
    <row r="48" spans="1:6" x14ac:dyDescent="0.2">
      <c r="A48" s="2"/>
      <c r="B48" s="1" t="s">
        <v>84</v>
      </c>
      <c r="C48" s="52">
        <v>0.1661</v>
      </c>
      <c r="D48" s="51">
        <v>209834.23999999999</v>
      </c>
      <c r="E48" s="22"/>
      <c r="F48" s="23"/>
    </row>
    <row r="49" spans="1:6" x14ac:dyDescent="0.2">
      <c r="A49" s="2"/>
      <c r="B49" s="1" t="s">
        <v>78</v>
      </c>
      <c r="C49" s="52">
        <v>0.1661</v>
      </c>
      <c r="D49" s="51">
        <v>9945.66</v>
      </c>
      <c r="E49" s="22"/>
      <c r="F49" s="23"/>
    </row>
    <row r="50" spans="1:6" x14ac:dyDescent="0.2">
      <c r="A50" s="2"/>
      <c r="B50" s="1" t="s">
        <v>83</v>
      </c>
      <c r="C50" s="13"/>
      <c r="D50" s="21"/>
      <c r="E50" s="22"/>
      <c r="F50" s="23"/>
    </row>
    <row r="51" spans="1:6" x14ac:dyDescent="0.2">
      <c r="A51" s="2"/>
      <c r="B51" s="1" t="s">
        <v>28</v>
      </c>
      <c r="C51" s="13"/>
      <c r="D51" s="21">
        <f>SUM(D48:D49)</f>
        <v>219779.9</v>
      </c>
      <c r="E51" s="22"/>
      <c r="F51" s="23"/>
    </row>
    <row r="52" spans="1:6" x14ac:dyDescent="0.2">
      <c r="A52" s="2"/>
      <c r="B52" s="1" t="s">
        <v>11</v>
      </c>
      <c r="C52" s="13"/>
      <c r="D52" s="21"/>
      <c r="E52" s="22">
        <f>(D48*C48)+(D49*C49)</f>
        <v>36505.44139</v>
      </c>
      <c r="F52" s="23"/>
    </row>
    <row r="53" spans="1:6" x14ac:dyDescent="0.2">
      <c r="A53" s="2" t="str">
        <f>A9</f>
        <v>28.02.14</v>
      </c>
      <c r="B53" s="1" t="s">
        <v>12</v>
      </c>
      <c r="C53" s="12"/>
      <c r="D53" s="21"/>
      <c r="E53" s="22"/>
      <c r="F53" s="23"/>
    </row>
    <row r="54" spans="1:6" x14ac:dyDescent="0.2">
      <c r="A54" s="2"/>
      <c r="B54" s="1" t="s">
        <v>91</v>
      </c>
      <c r="C54" s="54"/>
      <c r="D54" s="55">
        <v>0</v>
      </c>
      <c r="E54" s="22"/>
      <c r="F54" s="23"/>
    </row>
    <row r="55" spans="1:6" x14ac:dyDescent="0.2">
      <c r="A55" s="2"/>
      <c r="B55" s="1" t="s">
        <v>11</v>
      </c>
      <c r="C55" s="56"/>
      <c r="D55" s="55"/>
      <c r="E55" s="22">
        <f>D54*C54</f>
        <v>0</v>
      </c>
      <c r="F55" s="23"/>
    </row>
    <row r="56" spans="1:6" x14ac:dyDescent="0.2">
      <c r="A56" s="2"/>
      <c r="B56" s="1" t="s">
        <v>92</v>
      </c>
      <c r="C56" s="52">
        <v>0.24199999999999999</v>
      </c>
      <c r="D56" s="30">
        <v>938379.28</v>
      </c>
      <c r="E56" s="22"/>
      <c r="F56" s="23"/>
    </row>
    <row r="57" spans="1:6" x14ac:dyDescent="0.2">
      <c r="A57" s="2"/>
      <c r="B57" s="1" t="s">
        <v>11</v>
      </c>
      <c r="C57" s="12"/>
      <c r="D57" s="21"/>
      <c r="E57" s="22"/>
      <c r="F57" s="23">
        <f>D56*C56</f>
        <v>227087.78576</v>
      </c>
    </row>
    <row r="58" spans="1:6" x14ac:dyDescent="0.2">
      <c r="A58" s="2"/>
      <c r="C58" s="12"/>
      <c r="D58" s="21"/>
      <c r="E58" s="22"/>
      <c r="F58" s="23"/>
    </row>
    <row r="59" spans="1:6" x14ac:dyDescent="0.2">
      <c r="A59" s="5"/>
      <c r="B59" s="6" t="s">
        <v>76</v>
      </c>
      <c r="C59" s="15"/>
      <c r="D59" s="24"/>
      <c r="E59" s="25">
        <f>SUM(E9:E58)</f>
        <v>170091.38798599999</v>
      </c>
      <c r="F59" s="26">
        <f>SUM(F9:F58)</f>
        <v>227087.78576</v>
      </c>
    </row>
    <row r="64" spans="1:6" ht="12.75" x14ac:dyDescent="0.2">
      <c r="A64" s="49" t="s">
        <v>72</v>
      </c>
      <c r="B64" s="49"/>
      <c r="C64" s="49"/>
      <c r="D64" s="49"/>
      <c r="E64" s="28"/>
      <c r="F64" s="29"/>
    </row>
    <row r="65" spans="1:256" ht="12.75" x14ac:dyDescent="0.2">
      <c r="A65" s="49" t="s">
        <v>73</v>
      </c>
      <c r="B65" s="49"/>
      <c r="C65" s="49"/>
      <c r="D65" s="4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ht="12.75" x14ac:dyDescent="0.2">
      <c r="A66" s="49" t="s">
        <v>74</v>
      </c>
      <c r="B66" s="49"/>
      <c r="C66" s="49"/>
      <c r="D66" s="4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256" ht="12.75" x14ac:dyDescent="0.2">
      <c r="A67" s="49"/>
      <c r="B67" s="49"/>
      <c r="C67" s="49"/>
      <c r="D67" s="4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</row>
    <row r="68" spans="1:256" ht="12.75" x14ac:dyDescent="0.2">
      <c r="A68" s="49"/>
      <c r="B68" s="49"/>
      <c r="C68" s="49"/>
      <c r="D68" s="4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</row>
    <row r="69" spans="1:256" ht="12.75" x14ac:dyDescent="0.2">
      <c r="A69" s="49"/>
      <c r="B69" s="49"/>
      <c r="C69" s="49"/>
      <c r="D69" s="4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</row>
    <row r="70" spans="1:256" ht="12.75" x14ac:dyDescent="0.2">
      <c r="A70" s="49"/>
      <c r="B70" s="49"/>
      <c r="C70" s="49"/>
      <c r="D70" s="4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</row>
    <row r="71" spans="1:256" ht="12.75" x14ac:dyDescent="0.2">
      <c r="A71" s="49"/>
      <c r="B71" s="49"/>
      <c r="C71" s="49"/>
      <c r="D71" s="4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256" ht="12.75" x14ac:dyDescent="0.2">
      <c r="A72" s="49"/>
      <c r="B72" s="49"/>
      <c r="C72" s="49"/>
      <c r="D72" s="4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</row>
    <row r="73" spans="1:256" ht="12.75" x14ac:dyDescent="0.2">
      <c r="A73" s="49"/>
      <c r="B73" s="49"/>
      <c r="C73" s="49"/>
      <c r="D73" s="4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</row>
    <row r="74" spans="1:256" ht="12.75" x14ac:dyDescent="0.2">
      <c r="A74" s="49"/>
      <c r="B74" s="49"/>
      <c r="C74" s="49"/>
      <c r="D74" s="4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</row>
    <row r="75" spans="1:256" ht="12.75" x14ac:dyDescent="0.2">
      <c r="A75" s="49"/>
      <c r="B75" s="49"/>
      <c r="C75" s="49"/>
      <c r="D75" s="4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</row>
    <row r="76" spans="1:256" ht="12.75" x14ac:dyDescent="0.2">
      <c r="A76" s="49"/>
      <c r="B76" s="49"/>
      <c r="C76" s="49"/>
      <c r="D76" s="4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</row>
    <row r="77" spans="1:256" ht="12.75" x14ac:dyDescent="0.2">
      <c r="A77" s="49"/>
      <c r="B77" s="49"/>
      <c r="C77" s="49"/>
      <c r="D77" s="4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</row>
    <row r="78" spans="1:256" ht="12.75" x14ac:dyDescent="0.2">
      <c r="A78" s="49"/>
      <c r="B78" s="49"/>
      <c r="C78" s="49"/>
      <c r="D78" s="4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</row>
    <row r="79" spans="1:256" ht="12.75" x14ac:dyDescent="0.2">
      <c r="A79" s="49"/>
      <c r="B79" s="49"/>
      <c r="C79" s="49"/>
      <c r="D79" s="4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</row>
    <row r="80" spans="1:256" ht="12.75" x14ac:dyDescent="0.2">
      <c r="A80" s="49"/>
      <c r="B80" s="49"/>
      <c r="C80" s="49"/>
      <c r="D80" s="4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:256" ht="12.75" x14ac:dyDescent="0.2">
      <c r="A81" s="49"/>
      <c r="B81" s="49"/>
      <c r="C81" s="49"/>
      <c r="D81" s="4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ht="12.75" x14ac:dyDescent="0.2">
      <c r="A82" s="49"/>
      <c r="B82" s="49"/>
      <c r="C82" s="49"/>
      <c r="D82" s="4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256" ht="12.75" x14ac:dyDescent="0.2">
      <c r="A83" s="49"/>
      <c r="B83" s="49"/>
      <c r="C83" s="49"/>
      <c r="D83" s="4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ht="12.75" x14ac:dyDescent="0.2">
      <c r="A84" s="49"/>
      <c r="B84" s="49"/>
      <c r="C84" s="49"/>
      <c r="D84" s="4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:256" ht="18" x14ac:dyDescent="0.2">
      <c r="A85" s="165" t="s">
        <v>49</v>
      </c>
      <c r="B85" s="166"/>
      <c r="C85" s="166"/>
      <c r="D85" s="166"/>
      <c r="E85" s="166"/>
      <c r="F85" s="167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:256" x14ac:dyDescent="0.2">
      <c r="A86" s="168" t="s">
        <v>33</v>
      </c>
      <c r="B86" s="169"/>
      <c r="C86" s="169"/>
      <c r="D86" s="169"/>
      <c r="E86" s="169"/>
      <c r="F86" s="170"/>
    </row>
    <row r="87" spans="1:256" ht="12.75" x14ac:dyDescent="0.2">
      <c r="A87" s="31"/>
      <c r="B87" s="32"/>
      <c r="C87" s="32"/>
      <c r="D87" s="32"/>
      <c r="E87" s="32"/>
      <c r="F87" s="20"/>
    </row>
    <row r="88" spans="1:256" ht="15" x14ac:dyDescent="0.25">
      <c r="A88" s="171" t="s">
        <v>97</v>
      </c>
      <c r="B88" s="172"/>
      <c r="C88" s="172"/>
      <c r="D88" s="172"/>
      <c r="E88" s="172"/>
      <c r="F88" s="173"/>
    </row>
    <row r="89" spans="1:256" ht="15" x14ac:dyDescent="0.25">
      <c r="A89" s="162" t="s">
        <v>0</v>
      </c>
      <c r="B89" s="163"/>
      <c r="C89" s="163"/>
      <c r="D89" s="163"/>
      <c r="E89" s="163"/>
      <c r="F89" s="164"/>
    </row>
    <row r="91" spans="1:256" ht="12.75" x14ac:dyDescent="0.2">
      <c r="A91" s="33" t="s">
        <v>1</v>
      </c>
      <c r="B91" s="33" t="s">
        <v>2</v>
      </c>
      <c r="C91" s="34" t="s">
        <v>60</v>
      </c>
      <c r="D91" s="35" t="s">
        <v>3</v>
      </c>
      <c r="E91" s="33" t="s">
        <v>4</v>
      </c>
      <c r="F91" s="35" t="s">
        <v>5</v>
      </c>
    </row>
    <row r="92" spans="1:256" x14ac:dyDescent="0.2">
      <c r="A92" s="3" t="str">
        <f>A9</f>
        <v>28.02.14</v>
      </c>
      <c r="B92" s="16" t="s">
        <v>55</v>
      </c>
      <c r="C92" s="36"/>
      <c r="D92" s="37"/>
      <c r="E92" s="38"/>
      <c r="F92" s="37"/>
    </row>
    <row r="93" spans="1:256" x14ac:dyDescent="0.2">
      <c r="A93" s="2"/>
      <c r="B93" s="4" t="s">
        <v>56</v>
      </c>
      <c r="C93" s="12"/>
      <c r="D93" s="22"/>
      <c r="E93" s="39"/>
      <c r="F93" s="22"/>
    </row>
    <row r="94" spans="1:256" x14ac:dyDescent="0.2">
      <c r="A94" s="2"/>
      <c r="B94" s="4" t="s">
        <v>57</v>
      </c>
      <c r="C94" s="52">
        <v>0.1661</v>
      </c>
      <c r="D94" s="30">
        <v>0</v>
      </c>
      <c r="E94" s="42"/>
      <c r="F94" s="22"/>
    </row>
    <row r="95" spans="1:256" x14ac:dyDescent="0.2">
      <c r="A95" s="2"/>
      <c r="B95" s="4" t="s">
        <v>11</v>
      </c>
      <c r="C95" s="12"/>
      <c r="D95" s="22"/>
      <c r="E95" s="39"/>
      <c r="F95" s="22">
        <f>D94*C94</f>
        <v>0</v>
      </c>
    </row>
    <row r="96" spans="1:256" x14ac:dyDescent="0.2">
      <c r="A96" s="2" t="str">
        <f>A9</f>
        <v>28.02.14</v>
      </c>
      <c r="B96" s="4" t="s">
        <v>85</v>
      </c>
      <c r="C96" s="12"/>
      <c r="D96" s="22"/>
      <c r="E96" s="39"/>
      <c r="F96" s="22"/>
    </row>
    <row r="97" spans="1:8" x14ac:dyDescent="0.2">
      <c r="A97" s="2"/>
      <c r="B97" s="4" t="s">
        <v>86</v>
      </c>
      <c r="C97" s="52">
        <v>0.1661</v>
      </c>
      <c r="D97" s="30">
        <v>0</v>
      </c>
      <c r="E97" s="39"/>
      <c r="F97" s="22"/>
    </row>
    <row r="98" spans="1:8" x14ac:dyDescent="0.2">
      <c r="A98" s="2"/>
      <c r="B98" s="4" t="s">
        <v>87</v>
      </c>
      <c r="C98" s="12"/>
      <c r="D98" s="22"/>
      <c r="E98" s="39"/>
      <c r="F98" s="22"/>
    </row>
    <row r="99" spans="1:8" x14ac:dyDescent="0.2">
      <c r="A99" s="2"/>
      <c r="B99" s="4" t="s">
        <v>11</v>
      </c>
      <c r="C99" s="12"/>
      <c r="D99" s="22"/>
      <c r="E99" s="39"/>
      <c r="F99" s="22">
        <f>D97*C97</f>
        <v>0</v>
      </c>
    </row>
    <row r="100" spans="1:8" x14ac:dyDescent="0.2">
      <c r="A100" s="2" t="str">
        <f>A14</f>
        <v>28.02.14</v>
      </c>
      <c r="B100" s="4" t="s">
        <v>85</v>
      </c>
      <c r="C100" s="12"/>
      <c r="D100" s="22"/>
      <c r="E100" s="39"/>
      <c r="F100" s="22"/>
    </row>
    <row r="101" spans="1:8" x14ac:dyDescent="0.2">
      <c r="A101" s="2"/>
      <c r="B101" s="4" t="s">
        <v>89</v>
      </c>
      <c r="C101" s="52">
        <v>0.1641</v>
      </c>
      <c r="D101" s="30">
        <v>0</v>
      </c>
      <c r="E101" s="39"/>
      <c r="F101" s="22"/>
    </row>
    <row r="102" spans="1:8" x14ac:dyDescent="0.2">
      <c r="A102" s="2"/>
      <c r="B102" s="4" t="s">
        <v>87</v>
      </c>
      <c r="C102" s="50"/>
      <c r="D102" s="30"/>
      <c r="E102" s="39"/>
      <c r="F102" s="22"/>
    </row>
    <row r="103" spans="1:8" x14ac:dyDescent="0.2">
      <c r="A103" s="2"/>
      <c r="B103" s="4" t="s">
        <v>11</v>
      </c>
      <c r="C103" s="12"/>
      <c r="D103" s="22"/>
      <c r="E103" s="39"/>
      <c r="F103" s="22">
        <f>D101*C101</f>
        <v>0</v>
      </c>
    </row>
    <row r="104" spans="1:8" x14ac:dyDescent="0.2">
      <c r="A104" s="2" t="str">
        <f>A14</f>
        <v>28.02.14</v>
      </c>
      <c r="B104" s="41" t="s">
        <v>94</v>
      </c>
      <c r="C104" s="50"/>
      <c r="D104" s="30" t="s">
        <v>3</v>
      </c>
      <c r="E104" s="42"/>
      <c r="F104" s="22" t="s">
        <v>3</v>
      </c>
    </row>
    <row r="105" spans="1:8" x14ac:dyDescent="0.2">
      <c r="A105" s="2" t="s">
        <v>3</v>
      </c>
      <c r="B105" s="41" t="s">
        <v>95</v>
      </c>
      <c r="C105" s="50"/>
      <c r="D105" s="30" t="s">
        <v>3</v>
      </c>
      <c r="E105" s="42" t="s">
        <v>3</v>
      </c>
      <c r="F105" s="22"/>
    </row>
    <row r="106" spans="1:8" x14ac:dyDescent="0.2">
      <c r="A106" s="2" t="s">
        <v>3</v>
      </c>
      <c r="B106" s="41" t="s">
        <v>15</v>
      </c>
      <c r="C106" s="50"/>
      <c r="D106" s="42"/>
      <c r="E106" s="60">
        <v>504609.63</v>
      </c>
      <c r="F106" s="22"/>
    </row>
    <row r="107" spans="1:8" x14ac:dyDescent="0.2">
      <c r="A107" s="2" t="str">
        <f>A9</f>
        <v>28.02.14</v>
      </c>
      <c r="B107" s="41" t="s">
        <v>13</v>
      </c>
      <c r="C107" s="50"/>
      <c r="D107" s="30"/>
      <c r="E107" s="42"/>
      <c r="F107" s="22" t="s">
        <v>3</v>
      </c>
    </row>
    <row r="108" spans="1:8" x14ac:dyDescent="0.2">
      <c r="A108" s="2" t="s">
        <v>3</v>
      </c>
      <c r="B108" s="4" t="s">
        <v>14</v>
      </c>
      <c r="C108" s="12"/>
      <c r="D108" s="22" t="s">
        <v>3</v>
      </c>
      <c r="E108" s="39" t="s">
        <v>3</v>
      </c>
      <c r="F108" s="22"/>
    </row>
    <row r="109" spans="1:8" x14ac:dyDescent="0.2">
      <c r="A109" s="2" t="s">
        <v>3</v>
      </c>
      <c r="B109" s="4" t="s">
        <v>15</v>
      </c>
      <c r="C109" s="12"/>
      <c r="D109" s="22" t="s">
        <v>3</v>
      </c>
      <c r="E109" s="39">
        <v>13668.16</v>
      </c>
      <c r="F109" s="22"/>
    </row>
    <row r="110" spans="1:8" x14ac:dyDescent="0.2">
      <c r="A110" s="2"/>
      <c r="B110" s="4" t="s">
        <v>3</v>
      </c>
      <c r="C110" s="12"/>
      <c r="D110" s="22" t="s">
        <v>3</v>
      </c>
      <c r="E110" s="39"/>
      <c r="F110" s="22"/>
    </row>
    <row r="111" spans="1:8" x14ac:dyDescent="0.2">
      <c r="A111" s="2" t="s">
        <v>3</v>
      </c>
      <c r="B111" s="4" t="s">
        <v>16</v>
      </c>
      <c r="C111" s="12"/>
      <c r="D111" s="22"/>
      <c r="E111" s="26">
        <f>E59+E106+E109</f>
        <v>688369.17798600008</v>
      </c>
      <c r="F111" s="26">
        <f>F59+F95+F99+F103</f>
        <v>227087.78576</v>
      </c>
      <c r="H111" s="46"/>
    </row>
    <row r="112" spans="1:8" x14ac:dyDescent="0.2">
      <c r="A112" s="2" t="s">
        <v>3</v>
      </c>
      <c r="B112" s="4" t="s">
        <v>3</v>
      </c>
      <c r="C112" s="12"/>
      <c r="D112" s="22"/>
      <c r="E112" s="39"/>
      <c r="F112" s="22"/>
    </row>
    <row r="113" spans="1:6" x14ac:dyDescent="0.2">
      <c r="A113" s="2" t="str">
        <f>A9</f>
        <v>28.02.14</v>
      </c>
      <c r="B113" s="40" t="s">
        <v>17</v>
      </c>
      <c r="C113" s="14"/>
      <c r="D113" s="22"/>
      <c r="E113" s="39"/>
      <c r="F113" s="22"/>
    </row>
    <row r="114" spans="1:6" x14ac:dyDescent="0.2">
      <c r="A114" s="2"/>
      <c r="B114" s="4" t="s">
        <v>3</v>
      </c>
      <c r="C114" s="12"/>
      <c r="D114" s="22"/>
      <c r="E114" s="39"/>
      <c r="F114" s="22"/>
    </row>
    <row r="115" spans="1:6" x14ac:dyDescent="0.2">
      <c r="A115" s="2"/>
      <c r="B115" s="4" t="s">
        <v>18</v>
      </c>
      <c r="C115" s="12"/>
      <c r="D115" s="22"/>
      <c r="E115" s="39"/>
      <c r="F115" s="30">
        <v>-438471.37</v>
      </c>
    </row>
    <row r="116" spans="1:6" x14ac:dyDescent="0.2">
      <c r="A116" s="2"/>
      <c r="B116" s="4" t="s">
        <v>64</v>
      </c>
      <c r="C116" s="12"/>
      <c r="D116" s="22"/>
      <c r="E116" s="39"/>
      <c r="F116" s="30">
        <v>-1344639.95</v>
      </c>
    </row>
    <row r="117" spans="1:6" x14ac:dyDescent="0.2">
      <c r="A117" s="2"/>
      <c r="B117" s="4" t="s">
        <v>65</v>
      </c>
      <c r="C117" s="12"/>
      <c r="D117" s="22"/>
      <c r="E117" s="39"/>
      <c r="F117" s="30">
        <f>F115+F116</f>
        <v>-1783111.3199999998</v>
      </c>
    </row>
    <row r="118" spans="1:6" x14ac:dyDescent="0.2">
      <c r="A118" s="2" t="s">
        <v>3</v>
      </c>
      <c r="B118" s="4" t="s">
        <v>19</v>
      </c>
      <c r="C118" s="12"/>
      <c r="D118" s="22"/>
      <c r="E118" s="39"/>
      <c r="F118" s="22"/>
    </row>
    <row r="119" spans="1:6" x14ac:dyDescent="0.2">
      <c r="A119" s="2"/>
      <c r="B119" s="4" t="s">
        <v>29</v>
      </c>
      <c r="C119" s="12"/>
      <c r="D119" s="22"/>
      <c r="E119" s="39">
        <v>0</v>
      </c>
      <c r="F119" s="22"/>
    </row>
    <row r="120" spans="1:6" x14ac:dyDescent="0.2">
      <c r="A120" s="2"/>
      <c r="B120" s="4" t="s">
        <v>42</v>
      </c>
      <c r="C120" s="12"/>
      <c r="D120" s="22" t="s">
        <v>3</v>
      </c>
      <c r="E120" s="42">
        <f>E44</f>
        <v>77634.790030000004</v>
      </c>
      <c r="F120" s="30"/>
    </row>
    <row r="121" spans="1:6" x14ac:dyDescent="0.2">
      <c r="A121" s="2"/>
      <c r="B121" s="4" t="s">
        <v>43</v>
      </c>
      <c r="C121" s="12"/>
      <c r="D121" s="22"/>
      <c r="E121" s="42">
        <f>E27</f>
        <v>1711.8365659999999</v>
      </c>
      <c r="F121" s="30"/>
    </row>
    <row r="122" spans="1:6" x14ac:dyDescent="0.2">
      <c r="A122" s="2"/>
      <c r="B122" s="4" t="s">
        <v>52</v>
      </c>
      <c r="C122" s="12"/>
      <c r="D122" s="22"/>
      <c r="E122" s="42">
        <f>E22</f>
        <v>54239.32</v>
      </c>
      <c r="F122" s="30"/>
    </row>
    <row r="123" spans="1:6" x14ac:dyDescent="0.2">
      <c r="A123" s="2"/>
      <c r="B123" s="4" t="s">
        <v>32</v>
      </c>
      <c r="C123" s="12"/>
      <c r="D123" s="22" t="s">
        <v>3</v>
      </c>
      <c r="E123" s="42">
        <f>E52</f>
        <v>36505.44139</v>
      </c>
      <c r="F123" s="30"/>
    </row>
    <row r="124" spans="1:6" x14ac:dyDescent="0.2">
      <c r="A124" s="2"/>
      <c r="B124" s="4" t="s">
        <v>20</v>
      </c>
      <c r="C124" s="12"/>
      <c r="D124" s="22"/>
      <c r="E124" s="42">
        <f>E55</f>
        <v>0</v>
      </c>
      <c r="F124" s="30"/>
    </row>
    <row r="125" spans="1:6" x14ac:dyDescent="0.2">
      <c r="A125" s="2" t="s">
        <v>3</v>
      </c>
      <c r="B125" s="4" t="s">
        <v>21</v>
      </c>
      <c r="C125" s="12"/>
      <c r="D125" s="22"/>
      <c r="E125" s="42">
        <f>E109</f>
        <v>13668.16</v>
      </c>
      <c r="F125" s="30" t="s">
        <v>3</v>
      </c>
    </row>
    <row r="126" spans="1:6" x14ac:dyDescent="0.2">
      <c r="A126" s="2"/>
      <c r="B126" s="41" t="s">
        <v>96</v>
      </c>
      <c r="C126" s="50"/>
      <c r="D126" s="30"/>
      <c r="E126" s="42">
        <f>E106</f>
        <v>504609.63</v>
      </c>
      <c r="F126" s="30"/>
    </row>
    <row r="127" spans="1:6" x14ac:dyDescent="0.2">
      <c r="A127" s="2"/>
      <c r="B127" s="4" t="s">
        <v>37</v>
      </c>
      <c r="C127" s="12"/>
      <c r="D127" s="22"/>
      <c r="E127" s="42">
        <v>1474472.22</v>
      </c>
      <c r="F127" s="30"/>
    </row>
    <row r="128" spans="1:6" x14ac:dyDescent="0.2">
      <c r="A128" s="2"/>
      <c r="C128" s="12"/>
      <c r="D128" s="22"/>
      <c r="E128" s="42"/>
      <c r="F128" s="30">
        <f>SUM(E119:E128)</f>
        <v>2162841.3979859999</v>
      </c>
    </row>
    <row r="129" spans="1:6" x14ac:dyDescent="0.2">
      <c r="A129" s="2"/>
      <c r="B129" s="4" t="s">
        <v>22</v>
      </c>
      <c r="C129" s="12"/>
      <c r="D129" s="22"/>
      <c r="E129" s="42"/>
      <c r="F129" s="30" t="s">
        <v>3</v>
      </c>
    </row>
    <row r="130" spans="1:6" x14ac:dyDescent="0.2">
      <c r="A130" s="2"/>
      <c r="B130" s="4" t="s">
        <v>23</v>
      </c>
      <c r="C130" s="12"/>
      <c r="D130" s="22"/>
      <c r="E130" s="42">
        <f>F17</f>
        <v>0</v>
      </c>
      <c r="F130" s="22"/>
    </row>
    <row r="131" spans="1:6" x14ac:dyDescent="0.2">
      <c r="A131" s="2"/>
      <c r="B131" s="4" t="s">
        <v>102</v>
      </c>
      <c r="C131" s="12"/>
      <c r="D131" s="22"/>
      <c r="E131" s="42">
        <f>F57</f>
        <v>227087.78576</v>
      </c>
      <c r="F131" s="22"/>
    </row>
    <row r="132" spans="1:6" x14ac:dyDescent="0.2">
      <c r="A132" s="2"/>
      <c r="B132" s="4" t="s">
        <v>58</v>
      </c>
      <c r="C132" s="12"/>
      <c r="D132" s="22"/>
      <c r="E132" s="42">
        <f>F95</f>
        <v>0</v>
      </c>
      <c r="F132" s="22"/>
    </row>
    <row r="133" spans="1:6" x14ac:dyDescent="0.2">
      <c r="A133" s="2"/>
      <c r="B133" s="4" t="s">
        <v>90</v>
      </c>
      <c r="C133" s="12"/>
      <c r="D133" s="22"/>
      <c r="E133" s="42">
        <f>F103</f>
        <v>0</v>
      </c>
      <c r="F133" s="22"/>
    </row>
    <row r="134" spans="1:6" x14ac:dyDescent="0.2">
      <c r="A134" s="2"/>
      <c r="B134" s="4" t="s">
        <v>88</v>
      </c>
      <c r="C134" s="12"/>
      <c r="D134" s="22"/>
      <c r="E134" s="42">
        <f>F99</f>
        <v>0</v>
      </c>
      <c r="F134" s="22"/>
    </row>
    <row r="135" spans="1:6" x14ac:dyDescent="0.2">
      <c r="A135" s="2"/>
      <c r="B135" s="4"/>
      <c r="C135" s="12"/>
      <c r="D135" s="22"/>
      <c r="E135" s="39"/>
      <c r="F135" s="22">
        <f>SUM(E130:E134)</f>
        <v>227087.78576</v>
      </c>
    </row>
    <row r="136" spans="1:6" x14ac:dyDescent="0.2">
      <c r="A136" s="2"/>
      <c r="B136" s="4" t="s">
        <v>24</v>
      </c>
      <c r="C136" s="12"/>
      <c r="D136" s="22"/>
      <c r="E136" s="39"/>
      <c r="F136" s="22">
        <f>F117+F128-F135</f>
        <v>152642.29222600011</v>
      </c>
    </row>
    <row r="137" spans="1:6" x14ac:dyDescent="0.2">
      <c r="A137" s="2"/>
      <c r="B137" s="4" t="s">
        <v>3</v>
      </c>
      <c r="C137" s="12"/>
      <c r="D137" s="22"/>
      <c r="E137" s="39"/>
      <c r="F137" s="22"/>
    </row>
    <row r="138" spans="1:6" x14ac:dyDescent="0.2">
      <c r="A138" s="2"/>
      <c r="B138" s="4" t="s">
        <v>25</v>
      </c>
      <c r="C138" s="12"/>
      <c r="D138" s="22"/>
      <c r="E138" s="39"/>
      <c r="F138" s="22">
        <v>0</v>
      </c>
    </row>
    <row r="139" spans="1:6" x14ac:dyDescent="0.2">
      <c r="A139" s="2" t="s">
        <v>3</v>
      </c>
      <c r="B139" s="4" t="s">
        <v>26</v>
      </c>
      <c r="C139" s="12"/>
      <c r="D139" s="22"/>
      <c r="E139" s="39"/>
      <c r="F139" s="22">
        <f>F136+F138</f>
        <v>152642.29222600011</v>
      </c>
    </row>
    <row r="140" spans="1:6" x14ac:dyDescent="0.2">
      <c r="A140" s="2"/>
      <c r="B140" s="4"/>
      <c r="C140" s="12"/>
      <c r="D140" s="22"/>
      <c r="E140" s="39"/>
      <c r="F140" s="22"/>
    </row>
    <row r="141" spans="1:6" x14ac:dyDescent="0.2">
      <c r="A141" s="2"/>
      <c r="B141" s="4" t="s">
        <v>27</v>
      </c>
      <c r="C141" s="12"/>
      <c r="D141" s="22"/>
      <c r="E141" s="39"/>
      <c r="F141" s="22">
        <f>F139*15%</f>
        <v>22896.343833900017</v>
      </c>
    </row>
    <row r="142" spans="1:6" ht="12.75" customHeight="1" x14ac:dyDescent="0.2">
      <c r="A142" s="2"/>
      <c r="B142" s="41" t="s">
        <v>103</v>
      </c>
      <c r="C142" s="12"/>
      <c r="D142" s="22"/>
      <c r="E142" s="39"/>
      <c r="F142" s="22">
        <v>11264.228999999999</v>
      </c>
    </row>
    <row r="143" spans="1:6" x14ac:dyDescent="0.2">
      <c r="A143" s="2"/>
      <c r="B143" s="4"/>
      <c r="C143" s="12"/>
      <c r="D143" s="22"/>
      <c r="E143" s="39"/>
      <c r="F143" s="22"/>
    </row>
    <row r="144" spans="1:6" x14ac:dyDescent="0.2">
      <c r="A144" s="2"/>
      <c r="B144" s="4" t="s">
        <v>38</v>
      </c>
      <c r="C144" s="12"/>
      <c r="D144" s="22"/>
      <c r="E144" s="39"/>
      <c r="F144" s="22">
        <f>F141+F142</f>
        <v>34160.57283390002</v>
      </c>
    </row>
    <row r="145" spans="1:256" ht="12.75" customHeight="1" x14ac:dyDescent="0.2">
      <c r="A145" s="2"/>
      <c r="B145" s="4" t="s">
        <v>44</v>
      </c>
      <c r="C145" s="12"/>
      <c r="D145" s="22"/>
      <c r="E145" s="39"/>
      <c r="F145" s="22">
        <v>179549.77</v>
      </c>
    </row>
    <row r="146" spans="1:256" x14ac:dyDescent="0.2">
      <c r="A146" s="2"/>
      <c r="B146" s="4" t="s">
        <v>46</v>
      </c>
      <c r="C146" s="12"/>
      <c r="D146" s="22"/>
      <c r="E146" s="39"/>
      <c r="F146" s="22">
        <v>0</v>
      </c>
    </row>
    <row r="147" spans="1:256" x14ac:dyDescent="0.2">
      <c r="A147" s="2"/>
      <c r="B147" s="4" t="s">
        <v>47</v>
      </c>
      <c r="C147" s="12"/>
      <c r="D147" s="22"/>
      <c r="E147" s="39"/>
      <c r="F147" s="22">
        <v>0</v>
      </c>
    </row>
    <row r="148" spans="1:256" x14ac:dyDescent="0.2">
      <c r="A148" s="2"/>
      <c r="B148" s="4" t="s">
        <v>45</v>
      </c>
      <c r="C148" s="12"/>
      <c r="D148" s="22"/>
      <c r="E148" s="39"/>
      <c r="F148" s="22"/>
    </row>
    <row r="149" spans="1:256" x14ac:dyDescent="0.2">
      <c r="A149" s="2"/>
      <c r="B149" s="4"/>
      <c r="C149" s="12"/>
      <c r="D149" s="22"/>
      <c r="E149" s="39"/>
      <c r="F149" s="22"/>
    </row>
    <row r="150" spans="1:256" x14ac:dyDescent="0.2">
      <c r="A150" s="2"/>
      <c r="B150" s="4" t="s">
        <v>39</v>
      </c>
      <c r="C150" s="12"/>
      <c r="D150" s="22"/>
      <c r="E150" s="39"/>
      <c r="F150" s="22">
        <f>IF((F144-F145-F146-F147-F148)&lt;0,0,F144-F145-F146-F147-F148)</f>
        <v>0</v>
      </c>
    </row>
    <row r="151" spans="1:256" x14ac:dyDescent="0.2">
      <c r="A151" s="2"/>
      <c r="B151" s="4" t="s">
        <v>40</v>
      </c>
      <c r="C151" s="12"/>
      <c r="D151" s="22"/>
      <c r="E151" s="39"/>
      <c r="F151" s="22">
        <v>0</v>
      </c>
    </row>
    <row r="152" spans="1:256" x14ac:dyDescent="0.2">
      <c r="A152" s="2"/>
      <c r="B152" s="4" t="s">
        <v>41</v>
      </c>
      <c r="C152" s="12"/>
      <c r="D152" s="22"/>
      <c r="E152" s="39"/>
      <c r="F152" s="22">
        <f>F144-F145</f>
        <v>-145389.19716609997</v>
      </c>
    </row>
    <row r="153" spans="1:256" ht="12.75" x14ac:dyDescent="0.2">
      <c r="A153" s="5"/>
      <c r="B153" s="6" t="s">
        <v>3</v>
      </c>
      <c r="C153" s="15"/>
      <c r="D153" s="24"/>
      <c r="E153" s="27" t="s">
        <v>3</v>
      </c>
      <c r="F153" s="27" t="s">
        <v>3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  <c r="IV153" s="29"/>
    </row>
    <row r="154" spans="1:256" ht="12.75" x14ac:dyDescent="0.2">
      <c r="A154" s="1" t="s">
        <v>75</v>
      </c>
      <c r="F154" s="7" t="s">
        <v>101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  <c r="IU154" s="29"/>
      <c r="IV154" s="29"/>
    </row>
    <row r="155" spans="1:256" ht="12.75" x14ac:dyDescent="0.2">
      <c r="F155" s="7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  <c r="IU155" s="29"/>
      <c r="IV155" s="29"/>
    </row>
    <row r="156" spans="1:256" ht="12.75" x14ac:dyDescent="0.2">
      <c r="F156" s="7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  <c r="IU156" s="29"/>
      <c r="IV156" s="29"/>
    </row>
    <row r="157" spans="1:256" ht="12.75" x14ac:dyDescent="0.2">
      <c r="F157" s="7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  <c r="IU157" s="29"/>
      <c r="IV157" s="29"/>
    </row>
    <row r="158" spans="1:256" ht="12.75" x14ac:dyDescent="0.2">
      <c r="F158" s="7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  <c r="IT158" s="29"/>
      <c r="IU158" s="29"/>
      <c r="IV158" s="29"/>
    </row>
    <row r="159" spans="1:256" ht="12.75" x14ac:dyDescent="0.2">
      <c r="F159" s="7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  <c r="IU159" s="29"/>
      <c r="IV159" s="29"/>
    </row>
    <row r="161" spans="1:6" ht="12.75" x14ac:dyDescent="0.2">
      <c r="A161" s="49" t="s">
        <v>72</v>
      </c>
      <c r="B161" s="49"/>
      <c r="C161" s="49"/>
      <c r="D161" s="49"/>
      <c r="E161" s="28"/>
      <c r="F161" s="29"/>
    </row>
    <row r="162" spans="1:6" ht="12.75" x14ac:dyDescent="0.2">
      <c r="A162" s="49" t="s">
        <v>73</v>
      </c>
      <c r="B162" s="49"/>
      <c r="C162" s="49"/>
      <c r="D162" s="49"/>
      <c r="E162" s="29"/>
      <c r="F162" s="29"/>
    </row>
    <row r="163" spans="1:6" ht="12.75" x14ac:dyDescent="0.2">
      <c r="A163" s="49" t="s">
        <v>74</v>
      </c>
      <c r="B163" s="49"/>
      <c r="C163" s="49"/>
      <c r="D163" s="49"/>
      <c r="E163" s="29"/>
      <c r="F163" s="29"/>
    </row>
  </sheetData>
  <mergeCells count="8">
    <mergeCell ref="A88:F88"/>
    <mergeCell ref="A89:F89"/>
    <mergeCell ref="A1:F1"/>
    <mergeCell ref="A2:F2"/>
    <mergeCell ref="A4:F4"/>
    <mergeCell ref="A5:F5"/>
    <mergeCell ref="A85:F85"/>
    <mergeCell ref="A86:F86"/>
  </mergeCells>
  <pageMargins left="0.511811024" right="0.511811024" top="0.78740157499999996" bottom="0.78740157499999996" header="0.31496062000000002" footer="0.31496062000000002"/>
  <pageSetup paperSize="9" scale="39" fitToWidth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3"/>
  <sheetViews>
    <sheetView topLeftCell="A129" workbookViewId="0">
      <selection activeCell="A4" sqref="A4:F4"/>
    </sheetView>
  </sheetViews>
  <sheetFormatPr defaultColWidth="11.42578125" defaultRowHeight="12" x14ac:dyDescent="0.2"/>
  <cols>
    <col min="1" max="1" width="7.7109375" style="1" customWidth="1"/>
    <col min="2" max="2" width="47.5703125" style="1" customWidth="1"/>
    <col min="3" max="3" width="12.42578125" style="8" customWidth="1"/>
    <col min="4" max="4" width="14.5703125" style="1" bestFit="1" customWidth="1"/>
    <col min="5" max="6" width="13.5703125" style="1" bestFit="1" customWidth="1"/>
    <col min="7" max="7" width="11.42578125" style="1"/>
    <col min="8" max="8" width="13.5703125" style="1" bestFit="1" customWidth="1"/>
    <col min="9" max="256" width="11.42578125" style="1"/>
    <col min="257" max="257" width="7.7109375" style="1" customWidth="1"/>
    <col min="258" max="258" width="47.5703125" style="1" customWidth="1"/>
    <col min="259" max="259" width="12.42578125" style="1" customWidth="1"/>
    <col min="260" max="260" width="14.5703125" style="1" bestFit="1" customWidth="1"/>
    <col min="261" max="262" width="13.5703125" style="1" bestFit="1" customWidth="1"/>
    <col min="263" max="263" width="11.42578125" style="1"/>
    <col min="264" max="264" width="13.5703125" style="1" bestFit="1" customWidth="1"/>
    <col min="265" max="512" width="11.42578125" style="1"/>
    <col min="513" max="513" width="7.7109375" style="1" customWidth="1"/>
    <col min="514" max="514" width="47.5703125" style="1" customWidth="1"/>
    <col min="515" max="515" width="12.42578125" style="1" customWidth="1"/>
    <col min="516" max="516" width="14.5703125" style="1" bestFit="1" customWidth="1"/>
    <col min="517" max="518" width="13.5703125" style="1" bestFit="1" customWidth="1"/>
    <col min="519" max="519" width="11.42578125" style="1"/>
    <col min="520" max="520" width="13.5703125" style="1" bestFit="1" customWidth="1"/>
    <col min="521" max="768" width="11.42578125" style="1"/>
    <col min="769" max="769" width="7.7109375" style="1" customWidth="1"/>
    <col min="770" max="770" width="47.5703125" style="1" customWidth="1"/>
    <col min="771" max="771" width="12.42578125" style="1" customWidth="1"/>
    <col min="772" max="772" width="14.5703125" style="1" bestFit="1" customWidth="1"/>
    <col min="773" max="774" width="13.5703125" style="1" bestFit="1" customWidth="1"/>
    <col min="775" max="775" width="11.42578125" style="1"/>
    <col min="776" max="776" width="13.5703125" style="1" bestFit="1" customWidth="1"/>
    <col min="777" max="1024" width="11.42578125" style="1"/>
    <col min="1025" max="1025" width="7.7109375" style="1" customWidth="1"/>
    <col min="1026" max="1026" width="47.5703125" style="1" customWidth="1"/>
    <col min="1027" max="1027" width="12.42578125" style="1" customWidth="1"/>
    <col min="1028" max="1028" width="14.5703125" style="1" bestFit="1" customWidth="1"/>
    <col min="1029" max="1030" width="13.5703125" style="1" bestFit="1" customWidth="1"/>
    <col min="1031" max="1031" width="11.42578125" style="1"/>
    <col min="1032" max="1032" width="13.5703125" style="1" bestFit="1" customWidth="1"/>
    <col min="1033" max="1280" width="11.42578125" style="1"/>
    <col min="1281" max="1281" width="7.7109375" style="1" customWidth="1"/>
    <col min="1282" max="1282" width="47.5703125" style="1" customWidth="1"/>
    <col min="1283" max="1283" width="12.42578125" style="1" customWidth="1"/>
    <col min="1284" max="1284" width="14.5703125" style="1" bestFit="1" customWidth="1"/>
    <col min="1285" max="1286" width="13.5703125" style="1" bestFit="1" customWidth="1"/>
    <col min="1287" max="1287" width="11.42578125" style="1"/>
    <col min="1288" max="1288" width="13.5703125" style="1" bestFit="1" customWidth="1"/>
    <col min="1289" max="1536" width="11.42578125" style="1"/>
    <col min="1537" max="1537" width="7.7109375" style="1" customWidth="1"/>
    <col min="1538" max="1538" width="47.5703125" style="1" customWidth="1"/>
    <col min="1539" max="1539" width="12.42578125" style="1" customWidth="1"/>
    <col min="1540" max="1540" width="14.5703125" style="1" bestFit="1" customWidth="1"/>
    <col min="1541" max="1542" width="13.5703125" style="1" bestFit="1" customWidth="1"/>
    <col min="1543" max="1543" width="11.42578125" style="1"/>
    <col min="1544" max="1544" width="13.5703125" style="1" bestFit="1" customWidth="1"/>
    <col min="1545" max="1792" width="11.42578125" style="1"/>
    <col min="1793" max="1793" width="7.7109375" style="1" customWidth="1"/>
    <col min="1794" max="1794" width="47.5703125" style="1" customWidth="1"/>
    <col min="1795" max="1795" width="12.42578125" style="1" customWidth="1"/>
    <col min="1796" max="1796" width="14.5703125" style="1" bestFit="1" customWidth="1"/>
    <col min="1797" max="1798" width="13.5703125" style="1" bestFit="1" customWidth="1"/>
    <col min="1799" max="1799" width="11.42578125" style="1"/>
    <col min="1800" max="1800" width="13.5703125" style="1" bestFit="1" customWidth="1"/>
    <col min="1801" max="2048" width="11.42578125" style="1"/>
    <col min="2049" max="2049" width="7.7109375" style="1" customWidth="1"/>
    <col min="2050" max="2050" width="47.5703125" style="1" customWidth="1"/>
    <col min="2051" max="2051" width="12.42578125" style="1" customWidth="1"/>
    <col min="2052" max="2052" width="14.5703125" style="1" bestFit="1" customWidth="1"/>
    <col min="2053" max="2054" width="13.5703125" style="1" bestFit="1" customWidth="1"/>
    <col min="2055" max="2055" width="11.42578125" style="1"/>
    <col min="2056" max="2056" width="13.5703125" style="1" bestFit="1" customWidth="1"/>
    <col min="2057" max="2304" width="11.42578125" style="1"/>
    <col min="2305" max="2305" width="7.7109375" style="1" customWidth="1"/>
    <col min="2306" max="2306" width="47.5703125" style="1" customWidth="1"/>
    <col min="2307" max="2307" width="12.42578125" style="1" customWidth="1"/>
    <col min="2308" max="2308" width="14.5703125" style="1" bestFit="1" customWidth="1"/>
    <col min="2309" max="2310" width="13.5703125" style="1" bestFit="1" customWidth="1"/>
    <col min="2311" max="2311" width="11.42578125" style="1"/>
    <col min="2312" max="2312" width="13.5703125" style="1" bestFit="1" customWidth="1"/>
    <col min="2313" max="2560" width="11.42578125" style="1"/>
    <col min="2561" max="2561" width="7.7109375" style="1" customWidth="1"/>
    <col min="2562" max="2562" width="47.5703125" style="1" customWidth="1"/>
    <col min="2563" max="2563" width="12.42578125" style="1" customWidth="1"/>
    <col min="2564" max="2564" width="14.5703125" style="1" bestFit="1" customWidth="1"/>
    <col min="2565" max="2566" width="13.5703125" style="1" bestFit="1" customWidth="1"/>
    <col min="2567" max="2567" width="11.42578125" style="1"/>
    <col min="2568" max="2568" width="13.5703125" style="1" bestFit="1" customWidth="1"/>
    <col min="2569" max="2816" width="11.42578125" style="1"/>
    <col min="2817" max="2817" width="7.7109375" style="1" customWidth="1"/>
    <col min="2818" max="2818" width="47.5703125" style="1" customWidth="1"/>
    <col min="2819" max="2819" width="12.42578125" style="1" customWidth="1"/>
    <col min="2820" max="2820" width="14.5703125" style="1" bestFit="1" customWidth="1"/>
    <col min="2821" max="2822" width="13.5703125" style="1" bestFit="1" customWidth="1"/>
    <col min="2823" max="2823" width="11.42578125" style="1"/>
    <col min="2824" max="2824" width="13.5703125" style="1" bestFit="1" customWidth="1"/>
    <col min="2825" max="3072" width="11.42578125" style="1"/>
    <col min="3073" max="3073" width="7.7109375" style="1" customWidth="1"/>
    <col min="3074" max="3074" width="47.5703125" style="1" customWidth="1"/>
    <col min="3075" max="3075" width="12.42578125" style="1" customWidth="1"/>
    <col min="3076" max="3076" width="14.5703125" style="1" bestFit="1" customWidth="1"/>
    <col min="3077" max="3078" width="13.5703125" style="1" bestFit="1" customWidth="1"/>
    <col min="3079" max="3079" width="11.42578125" style="1"/>
    <col min="3080" max="3080" width="13.5703125" style="1" bestFit="1" customWidth="1"/>
    <col min="3081" max="3328" width="11.42578125" style="1"/>
    <col min="3329" max="3329" width="7.7109375" style="1" customWidth="1"/>
    <col min="3330" max="3330" width="47.5703125" style="1" customWidth="1"/>
    <col min="3331" max="3331" width="12.42578125" style="1" customWidth="1"/>
    <col min="3332" max="3332" width="14.5703125" style="1" bestFit="1" customWidth="1"/>
    <col min="3333" max="3334" width="13.5703125" style="1" bestFit="1" customWidth="1"/>
    <col min="3335" max="3335" width="11.42578125" style="1"/>
    <col min="3336" max="3336" width="13.5703125" style="1" bestFit="1" customWidth="1"/>
    <col min="3337" max="3584" width="11.42578125" style="1"/>
    <col min="3585" max="3585" width="7.7109375" style="1" customWidth="1"/>
    <col min="3586" max="3586" width="47.5703125" style="1" customWidth="1"/>
    <col min="3587" max="3587" width="12.42578125" style="1" customWidth="1"/>
    <col min="3588" max="3588" width="14.5703125" style="1" bestFit="1" customWidth="1"/>
    <col min="3589" max="3590" width="13.5703125" style="1" bestFit="1" customWidth="1"/>
    <col min="3591" max="3591" width="11.42578125" style="1"/>
    <col min="3592" max="3592" width="13.5703125" style="1" bestFit="1" customWidth="1"/>
    <col min="3593" max="3840" width="11.42578125" style="1"/>
    <col min="3841" max="3841" width="7.7109375" style="1" customWidth="1"/>
    <col min="3842" max="3842" width="47.5703125" style="1" customWidth="1"/>
    <col min="3843" max="3843" width="12.42578125" style="1" customWidth="1"/>
    <col min="3844" max="3844" width="14.5703125" style="1" bestFit="1" customWidth="1"/>
    <col min="3845" max="3846" width="13.5703125" style="1" bestFit="1" customWidth="1"/>
    <col min="3847" max="3847" width="11.42578125" style="1"/>
    <col min="3848" max="3848" width="13.5703125" style="1" bestFit="1" customWidth="1"/>
    <col min="3849" max="4096" width="11.42578125" style="1"/>
    <col min="4097" max="4097" width="7.7109375" style="1" customWidth="1"/>
    <col min="4098" max="4098" width="47.5703125" style="1" customWidth="1"/>
    <col min="4099" max="4099" width="12.42578125" style="1" customWidth="1"/>
    <col min="4100" max="4100" width="14.5703125" style="1" bestFit="1" customWidth="1"/>
    <col min="4101" max="4102" width="13.5703125" style="1" bestFit="1" customWidth="1"/>
    <col min="4103" max="4103" width="11.42578125" style="1"/>
    <col min="4104" max="4104" width="13.5703125" style="1" bestFit="1" customWidth="1"/>
    <col min="4105" max="4352" width="11.42578125" style="1"/>
    <col min="4353" max="4353" width="7.7109375" style="1" customWidth="1"/>
    <col min="4354" max="4354" width="47.5703125" style="1" customWidth="1"/>
    <col min="4355" max="4355" width="12.42578125" style="1" customWidth="1"/>
    <col min="4356" max="4356" width="14.5703125" style="1" bestFit="1" customWidth="1"/>
    <col min="4357" max="4358" width="13.5703125" style="1" bestFit="1" customWidth="1"/>
    <col min="4359" max="4359" width="11.42578125" style="1"/>
    <col min="4360" max="4360" width="13.5703125" style="1" bestFit="1" customWidth="1"/>
    <col min="4361" max="4608" width="11.42578125" style="1"/>
    <col min="4609" max="4609" width="7.7109375" style="1" customWidth="1"/>
    <col min="4610" max="4610" width="47.5703125" style="1" customWidth="1"/>
    <col min="4611" max="4611" width="12.42578125" style="1" customWidth="1"/>
    <col min="4612" max="4612" width="14.5703125" style="1" bestFit="1" customWidth="1"/>
    <col min="4613" max="4614" width="13.5703125" style="1" bestFit="1" customWidth="1"/>
    <col min="4615" max="4615" width="11.42578125" style="1"/>
    <col min="4616" max="4616" width="13.5703125" style="1" bestFit="1" customWidth="1"/>
    <col min="4617" max="4864" width="11.42578125" style="1"/>
    <col min="4865" max="4865" width="7.7109375" style="1" customWidth="1"/>
    <col min="4866" max="4866" width="47.5703125" style="1" customWidth="1"/>
    <col min="4867" max="4867" width="12.42578125" style="1" customWidth="1"/>
    <col min="4868" max="4868" width="14.5703125" style="1" bestFit="1" customWidth="1"/>
    <col min="4869" max="4870" width="13.5703125" style="1" bestFit="1" customWidth="1"/>
    <col min="4871" max="4871" width="11.42578125" style="1"/>
    <col min="4872" max="4872" width="13.5703125" style="1" bestFit="1" customWidth="1"/>
    <col min="4873" max="5120" width="11.42578125" style="1"/>
    <col min="5121" max="5121" width="7.7109375" style="1" customWidth="1"/>
    <col min="5122" max="5122" width="47.5703125" style="1" customWidth="1"/>
    <col min="5123" max="5123" width="12.42578125" style="1" customWidth="1"/>
    <col min="5124" max="5124" width="14.5703125" style="1" bestFit="1" customWidth="1"/>
    <col min="5125" max="5126" width="13.5703125" style="1" bestFit="1" customWidth="1"/>
    <col min="5127" max="5127" width="11.42578125" style="1"/>
    <col min="5128" max="5128" width="13.5703125" style="1" bestFit="1" customWidth="1"/>
    <col min="5129" max="5376" width="11.42578125" style="1"/>
    <col min="5377" max="5377" width="7.7109375" style="1" customWidth="1"/>
    <col min="5378" max="5378" width="47.5703125" style="1" customWidth="1"/>
    <col min="5379" max="5379" width="12.42578125" style="1" customWidth="1"/>
    <col min="5380" max="5380" width="14.5703125" style="1" bestFit="1" customWidth="1"/>
    <col min="5381" max="5382" width="13.5703125" style="1" bestFit="1" customWidth="1"/>
    <col min="5383" max="5383" width="11.42578125" style="1"/>
    <col min="5384" max="5384" width="13.5703125" style="1" bestFit="1" customWidth="1"/>
    <col min="5385" max="5632" width="11.42578125" style="1"/>
    <col min="5633" max="5633" width="7.7109375" style="1" customWidth="1"/>
    <col min="5634" max="5634" width="47.5703125" style="1" customWidth="1"/>
    <col min="5635" max="5635" width="12.42578125" style="1" customWidth="1"/>
    <col min="5636" max="5636" width="14.5703125" style="1" bestFit="1" customWidth="1"/>
    <col min="5637" max="5638" width="13.5703125" style="1" bestFit="1" customWidth="1"/>
    <col min="5639" max="5639" width="11.42578125" style="1"/>
    <col min="5640" max="5640" width="13.5703125" style="1" bestFit="1" customWidth="1"/>
    <col min="5641" max="5888" width="11.42578125" style="1"/>
    <col min="5889" max="5889" width="7.7109375" style="1" customWidth="1"/>
    <col min="5890" max="5890" width="47.5703125" style="1" customWidth="1"/>
    <col min="5891" max="5891" width="12.42578125" style="1" customWidth="1"/>
    <col min="5892" max="5892" width="14.5703125" style="1" bestFit="1" customWidth="1"/>
    <col min="5893" max="5894" width="13.5703125" style="1" bestFit="1" customWidth="1"/>
    <col min="5895" max="5895" width="11.42578125" style="1"/>
    <col min="5896" max="5896" width="13.5703125" style="1" bestFit="1" customWidth="1"/>
    <col min="5897" max="6144" width="11.42578125" style="1"/>
    <col min="6145" max="6145" width="7.7109375" style="1" customWidth="1"/>
    <col min="6146" max="6146" width="47.5703125" style="1" customWidth="1"/>
    <col min="6147" max="6147" width="12.42578125" style="1" customWidth="1"/>
    <col min="6148" max="6148" width="14.5703125" style="1" bestFit="1" customWidth="1"/>
    <col min="6149" max="6150" width="13.5703125" style="1" bestFit="1" customWidth="1"/>
    <col min="6151" max="6151" width="11.42578125" style="1"/>
    <col min="6152" max="6152" width="13.5703125" style="1" bestFit="1" customWidth="1"/>
    <col min="6153" max="6400" width="11.42578125" style="1"/>
    <col min="6401" max="6401" width="7.7109375" style="1" customWidth="1"/>
    <col min="6402" max="6402" width="47.5703125" style="1" customWidth="1"/>
    <col min="6403" max="6403" width="12.42578125" style="1" customWidth="1"/>
    <col min="6404" max="6404" width="14.5703125" style="1" bestFit="1" customWidth="1"/>
    <col min="6405" max="6406" width="13.5703125" style="1" bestFit="1" customWidth="1"/>
    <col min="6407" max="6407" width="11.42578125" style="1"/>
    <col min="6408" max="6408" width="13.5703125" style="1" bestFit="1" customWidth="1"/>
    <col min="6409" max="6656" width="11.42578125" style="1"/>
    <col min="6657" max="6657" width="7.7109375" style="1" customWidth="1"/>
    <col min="6658" max="6658" width="47.5703125" style="1" customWidth="1"/>
    <col min="6659" max="6659" width="12.42578125" style="1" customWidth="1"/>
    <col min="6660" max="6660" width="14.5703125" style="1" bestFit="1" customWidth="1"/>
    <col min="6661" max="6662" width="13.5703125" style="1" bestFit="1" customWidth="1"/>
    <col min="6663" max="6663" width="11.42578125" style="1"/>
    <col min="6664" max="6664" width="13.5703125" style="1" bestFit="1" customWidth="1"/>
    <col min="6665" max="6912" width="11.42578125" style="1"/>
    <col min="6913" max="6913" width="7.7109375" style="1" customWidth="1"/>
    <col min="6914" max="6914" width="47.5703125" style="1" customWidth="1"/>
    <col min="6915" max="6915" width="12.42578125" style="1" customWidth="1"/>
    <col min="6916" max="6916" width="14.5703125" style="1" bestFit="1" customWidth="1"/>
    <col min="6917" max="6918" width="13.5703125" style="1" bestFit="1" customWidth="1"/>
    <col min="6919" max="6919" width="11.42578125" style="1"/>
    <col min="6920" max="6920" width="13.5703125" style="1" bestFit="1" customWidth="1"/>
    <col min="6921" max="7168" width="11.42578125" style="1"/>
    <col min="7169" max="7169" width="7.7109375" style="1" customWidth="1"/>
    <col min="7170" max="7170" width="47.5703125" style="1" customWidth="1"/>
    <col min="7171" max="7171" width="12.42578125" style="1" customWidth="1"/>
    <col min="7172" max="7172" width="14.5703125" style="1" bestFit="1" customWidth="1"/>
    <col min="7173" max="7174" width="13.5703125" style="1" bestFit="1" customWidth="1"/>
    <col min="7175" max="7175" width="11.42578125" style="1"/>
    <col min="7176" max="7176" width="13.5703125" style="1" bestFit="1" customWidth="1"/>
    <col min="7177" max="7424" width="11.42578125" style="1"/>
    <col min="7425" max="7425" width="7.7109375" style="1" customWidth="1"/>
    <col min="7426" max="7426" width="47.5703125" style="1" customWidth="1"/>
    <col min="7427" max="7427" width="12.42578125" style="1" customWidth="1"/>
    <col min="7428" max="7428" width="14.5703125" style="1" bestFit="1" customWidth="1"/>
    <col min="7429" max="7430" width="13.5703125" style="1" bestFit="1" customWidth="1"/>
    <col min="7431" max="7431" width="11.42578125" style="1"/>
    <col min="7432" max="7432" width="13.5703125" style="1" bestFit="1" customWidth="1"/>
    <col min="7433" max="7680" width="11.42578125" style="1"/>
    <col min="7681" max="7681" width="7.7109375" style="1" customWidth="1"/>
    <col min="7682" max="7682" width="47.5703125" style="1" customWidth="1"/>
    <col min="7683" max="7683" width="12.42578125" style="1" customWidth="1"/>
    <col min="7684" max="7684" width="14.5703125" style="1" bestFit="1" customWidth="1"/>
    <col min="7685" max="7686" width="13.5703125" style="1" bestFit="1" customWidth="1"/>
    <col min="7687" max="7687" width="11.42578125" style="1"/>
    <col min="7688" max="7688" width="13.5703125" style="1" bestFit="1" customWidth="1"/>
    <col min="7689" max="7936" width="11.42578125" style="1"/>
    <col min="7937" max="7937" width="7.7109375" style="1" customWidth="1"/>
    <col min="7938" max="7938" width="47.5703125" style="1" customWidth="1"/>
    <col min="7939" max="7939" width="12.42578125" style="1" customWidth="1"/>
    <col min="7940" max="7940" width="14.5703125" style="1" bestFit="1" customWidth="1"/>
    <col min="7941" max="7942" width="13.5703125" style="1" bestFit="1" customWidth="1"/>
    <col min="7943" max="7943" width="11.42578125" style="1"/>
    <col min="7944" max="7944" width="13.5703125" style="1" bestFit="1" customWidth="1"/>
    <col min="7945" max="8192" width="11.42578125" style="1"/>
    <col min="8193" max="8193" width="7.7109375" style="1" customWidth="1"/>
    <col min="8194" max="8194" width="47.5703125" style="1" customWidth="1"/>
    <col min="8195" max="8195" width="12.42578125" style="1" customWidth="1"/>
    <col min="8196" max="8196" width="14.5703125" style="1" bestFit="1" customWidth="1"/>
    <col min="8197" max="8198" width="13.5703125" style="1" bestFit="1" customWidth="1"/>
    <col min="8199" max="8199" width="11.42578125" style="1"/>
    <col min="8200" max="8200" width="13.5703125" style="1" bestFit="1" customWidth="1"/>
    <col min="8201" max="8448" width="11.42578125" style="1"/>
    <col min="8449" max="8449" width="7.7109375" style="1" customWidth="1"/>
    <col min="8450" max="8450" width="47.5703125" style="1" customWidth="1"/>
    <col min="8451" max="8451" width="12.42578125" style="1" customWidth="1"/>
    <col min="8452" max="8452" width="14.5703125" style="1" bestFit="1" customWidth="1"/>
    <col min="8453" max="8454" width="13.5703125" style="1" bestFit="1" customWidth="1"/>
    <col min="8455" max="8455" width="11.42578125" style="1"/>
    <col min="8456" max="8456" width="13.5703125" style="1" bestFit="1" customWidth="1"/>
    <col min="8457" max="8704" width="11.42578125" style="1"/>
    <col min="8705" max="8705" width="7.7109375" style="1" customWidth="1"/>
    <col min="8706" max="8706" width="47.5703125" style="1" customWidth="1"/>
    <col min="8707" max="8707" width="12.42578125" style="1" customWidth="1"/>
    <col min="8708" max="8708" width="14.5703125" style="1" bestFit="1" customWidth="1"/>
    <col min="8709" max="8710" width="13.5703125" style="1" bestFit="1" customWidth="1"/>
    <col min="8711" max="8711" width="11.42578125" style="1"/>
    <col min="8712" max="8712" width="13.5703125" style="1" bestFit="1" customWidth="1"/>
    <col min="8713" max="8960" width="11.42578125" style="1"/>
    <col min="8961" max="8961" width="7.7109375" style="1" customWidth="1"/>
    <col min="8962" max="8962" width="47.5703125" style="1" customWidth="1"/>
    <col min="8963" max="8963" width="12.42578125" style="1" customWidth="1"/>
    <col min="8964" max="8964" width="14.5703125" style="1" bestFit="1" customWidth="1"/>
    <col min="8965" max="8966" width="13.5703125" style="1" bestFit="1" customWidth="1"/>
    <col min="8967" max="8967" width="11.42578125" style="1"/>
    <col min="8968" max="8968" width="13.5703125" style="1" bestFit="1" customWidth="1"/>
    <col min="8969" max="9216" width="11.42578125" style="1"/>
    <col min="9217" max="9217" width="7.7109375" style="1" customWidth="1"/>
    <col min="9218" max="9218" width="47.5703125" style="1" customWidth="1"/>
    <col min="9219" max="9219" width="12.42578125" style="1" customWidth="1"/>
    <col min="9220" max="9220" width="14.5703125" style="1" bestFit="1" customWidth="1"/>
    <col min="9221" max="9222" width="13.5703125" style="1" bestFit="1" customWidth="1"/>
    <col min="9223" max="9223" width="11.42578125" style="1"/>
    <col min="9224" max="9224" width="13.5703125" style="1" bestFit="1" customWidth="1"/>
    <col min="9225" max="9472" width="11.42578125" style="1"/>
    <col min="9473" max="9473" width="7.7109375" style="1" customWidth="1"/>
    <col min="9474" max="9474" width="47.5703125" style="1" customWidth="1"/>
    <col min="9475" max="9475" width="12.42578125" style="1" customWidth="1"/>
    <col min="9476" max="9476" width="14.5703125" style="1" bestFit="1" customWidth="1"/>
    <col min="9477" max="9478" width="13.5703125" style="1" bestFit="1" customWidth="1"/>
    <col min="9479" max="9479" width="11.42578125" style="1"/>
    <col min="9480" max="9480" width="13.5703125" style="1" bestFit="1" customWidth="1"/>
    <col min="9481" max="9728" width="11.42578125" style="1"/>
    <col min="9729" max="9729" width="7.7109375" style="1" customWidth="1"/>
    <col min="9730" max="9730" width="47.5703125" style="1" customWidth="1"/>
    <col min="9731" max="9731" width="12.42578125" style="1" customWidth="1"/>
    <col min="9732" max="9732" width="14.5703125" style="1" bestFit="1" customWidth="1"/>
    <col min="9733" max="9734" width="13.5703125" style="1" bestFit="1" customWidth="1"/>
    <col min="9735" max="9735" width="11.42578125" style="1"/>
    <col min="9736" max="9736" width="13.5703125" style="1" bestFit="1" customWidth="1"/>
    <col min="9737" max="9984" width="11.42578125" style="1"/>
    <col min="9985" max="9985" width="7.7109375" style="1" customWidth="1"/>
    <col min="9986" max="9986" width="47.5703125" style="1" customWidth="1"/>
    <col min="9987" max="9987" width="12.42578125" style="1" customWidth="1"/>
    <col min="9988" max="9988" width="14.5703125" style="1" bestFit="1" customWidth="1"/>
    <col min="9989" max="9990" width="13.5703125" style="1" bestFit="1" customWidth="1"/>
    <col min="9991" max="9991" width="11.42578125" style="1"/>
    <col min="9992" max="9992" width="13.5703125" style="1" bestFit="1" customWidth="1"/>
    <col min="9993" max="10240" width="11.42578125" style="1"/>
    <col min="10241" max="10241" width="7.7109375" style="1" customWidth="1"/>
    <col min="10242" max="10242" width="47.5703125" style="1" customWidth="1"/>
    <col min="10243" max="10243" width="12.42578125" style="1" customWidth="1"/>
    <col min="10244" max="10244" width="14.5703125" style="1" bestFit="1" customWidth="1"/>
    <col min="10245" max="10246" width="13.5703125" style="1" bestFit="1" customWidth="1"/>
    <col min="10247" max="10247" width="11.42578125" style="1"/>
    <col min="10248" max="10248" width="13.5703125" style="1" bestFit="1" customWidth="1"/>
    <col min="10249" max="10496" width="11.42578125" style="1"/>
    <col min="10497" max="10497" width="7.7109375" style="1" customWidth="1"/>
    <col min="10498" max="10498" width="47.5703125" style="1" customWidth="1"/>
    <col min="10499" max="10499" width="12.42578125" style="1" customWidth="1"/>
    <col min="10500" max="10500" width="14.5703125" style="1" bestFit="1" customWidth="1"/>
    <col min="10501" max="10502" width="13.5703125" style="1" bestFit="1" customWidth="1"/>
    <col min="10503" max="10503" width="11.42578125" style="1"/>
    <col min="10504" max="10504" width="13.5703125" style="1" bestFit="1" customWidth="1"/>
    <col min="10505" max="10752" width="11.42578125" style="1"/>
    <col min="10753" max="10753" width="7.7109375" style="1" customWidth="1"/>
    <col min="10754" max="10754" width="47.5703125" style="1" customWidth="1"/>
    <col min="10755" max="10755" width="12.42578125" style="1" customWidth="1"/>
    <col min="10756" max="10756" width="14.5703125" style="1" bestFit="1" customWidth="1"/>
    <col min="10757" max="10758" width="13.5703125" style="1" bestFit="1" customWidth="1"/>
    <col min="10759" max="10759" width="11.42578125" style="1"/>
    <col min="10760" max="10760" width="13.5703125" style="1" bestFit="1" customWidth="1"/>
    <col min="10761" max="11008" width="11.42578125" style="1"/>
    <col min="11009" max="11009" width="7.7109375" style="1" customWidth="1"/>
    <col min="11010" max="11010" width="47.5703125" style="1" customWidth="1"/>
    <col min="11011" max="11011" width="12.42578125" style="1" customWidth="1"/>
    <col min="11012" max="11012" width="14.5703125" style="1" bestFit="1" customWidth="1"/>
    <col min="11013" max="11014" width="13.5703125" style="1" bestFit="1" customWidth="1"/>
    <col min="11015" max="11015" width="11.42578125" style="1"/>
    <col min="11016" max="11016" width="13.5703125" style="1" bestFit="1" customWidth="1"/>
    <col min="11017" max="11264" width="11.42578125" style="1"/>
    <col min="11265" max="11265" width="7.7109375" style="1" customWidth="1"/>
    <col min="11266" max="11266" width="47.5703125" style="1" customWidth="1"/>
    <col min="11267" max="11267" width="12.42578125" style="1" customWidth="1"/>
    <col min="11268" max="11268" width="14.5703125" style="1" bestFit="1" customWidth="1"/>
    <col min="11269" max="11270" width="13.5703125" style="1" bestFit="1" customWidth="1"/>
    <col min="11271" max="11271" width="11.42578125" style="1"/>
    <col min="11272" max="11272" width="13.5703125" style="1" bestFit="1" customWidth="1"/>
    <col min="11273" max="11520" width="11.42578125" style="1"/>
    <col min="11521" max="11521" width="7.7109375" style="1" customWidth="1"/>
    <col min="11522" max="11522" width="47.5703125" style="1" customWidth="1"/>
    <col min="11523" max="11523" width="12.42578125" style="1" customWidth="1"/>
    <col min="11524" max="11524" width="14.5703125" style="1" bestFit="1" customWidth="1"/>
    <col min="11525" max="11526" width="13.5703125" style="1" bestFit="1" customWidth="1"/>
    <col min="11527" max="11527" width="11.42578125" style="1"/>
    <col min="11528" max="11528" width="13.5703125" style="1" bestFit="1" customWidth="1"/>
    <col min="11529" max="11776" width="11.42578125" style="1"/>
    <col min="11777" max="11777" width="7.7109375" style="1" customWidth="1"/>
    <col min="11778" max="11778" width="47.5703125" style="1" customWidth="1"/>
    <col min="11779" max="11779" width="12.42578125" style="1" customWidth="1"/>
    <col min="11780" max="11780" width="14.5703125" style="1" bestFit="1" customWidth="1"/>
    <col min="11781" max="11782" width="13.5703125" style="1" bestFit="1" customWidth="1"/>
    <col min="11783" max="11783" width="11.42578125" style="1"/>
    <col min="11784" max="11784" width="13.5703125" style="1" bestFit="1" customWidth="1"/>
    <col min="11785" max="12032" width="11.42578125" style="1"/>
    <col min="12033" max="12033" width="7.7109375" style="1" customWidth="1"/>
    <col min="12034" max="12034" width="47.5703125" style="1" customWidth="1"/>
    <col min="12035" max="12035" width="12.42578125" style="1" customWidth="1"/>
    <col min="12036" max="12036" width="14.5703125" style="1" bestFit="1" customWidth="1"/>
    <col min="12037" max="12038" width="13.5703125" style="1" bestFit="1" customWidth="1"/>
    <col min="12039" max="12039" width="11.42578125" style="1"/>
    <col min="12040" max="12040" width="13.5703125" style="1" bestFit="1" customWidth="1"/>
    <col min="12041" max="12288" width="11.42578125" style="1"/>
    <col min="12289" max="12289" width="7.7109375" style="1" customWidth="1"/>
    <col min="12290" max="12290" width="47.5703125" style="1" customWidth="1"/>
    <col min="12291" max="12291" width="12.42578125" style="1" customWidth="1"/>
    <col min="12292" max="12292" width="14.5703125" style="1" bestFit="1" customWidth="1"/>
    <col min="12293" max="12294" width="13.5703125" style="1" bestFit="1" customWidth="1"/>
    <col min="12295" max="12295" width="11.42578125" style="1"/>
    <col min="12296" max="12296" width="13.5703125" style="1" bestFit="1" customWidth="1"/>
    <col min="12297" max="12544" width="11.42578125" style="1"/>
    <col min="12545" max="12545" width="7.7109375" style="1" customWidth="1"/>
    <col min="12546" max="12546" width="47.5703125" style="1" customWidth="1"/>
    <col min="12547" max="12547" width="12.42578125" style="1" customWidth="1"/>
    <col min="12548" max="12548" width="14.5703125" style="1" bestFit="1" customWidth="1"/>
    <col min="12549" max="12550" width="13.5703125" style="1" bestFit="1" customWidth="1"/>
    <col min="12551" max="12551" width="11.42578125" style="1"/>
    <col min="12552" max="12552" width="13.5703125" style="1" bestFit="1" customWidth="1"/>
    <col min="12553" max="12800" width="11.42578125" style="1"/>
    <col min="12801" max="12801" width="7.7109375" style="1" customWidth="1"/>
    <col min="12802" max="12802" width="47.5703125" style="1" customWidth="1"/>
    <col min="12803" max="12803" width="12.42578125" style="1" customWidth="1"/>
    <col min="12804" max="12804" width="14.5703125" style="1" bestFit="1" customWidth="1"/>
    <col min="12805" max="12806" width="13.5703125" style="1" bestFit="1" customWidth="1"/>
    <col min="12807" max="12807" width="11.42578125" style="1"/>
    <col min="12808" max="12808" width="13.5703125" style="1" bestFit="1" customWidth="1"/>
    <col min="12809" max="13056" width="11.42578125" style="1"/>
    <col min="13057" max="13057" width="7.7109375" style="1" customWidth="1"/>
    <col min="13058" max="13058" width="47.5703125" style="1" customWidth="1"/>
    <col min="13059" max="13059" width="12.42578125" style="1" customWidth="1"/>
    <col min="13060" max="13060" width="14.5703125" style="1" bestFit="1" customWidth="1"/>
    <col min="13061" max="13062" width="13.5703125" style="1" bestFit="1" customWidth="1"/>
    <col min="13063" max="13063" width="11.42578125" style="1"/>
    <col min="13064" max="13064" width="13.5703125" style="1" bestFit="1" customWidth="1"/>
    <col min="13065" max="13312" width="11.42578125" style="1"/>
    <col min="13313" max="13313" width="7.7109375" style="1" customWidth="1"/>
    <col min="13314" max="13314" width="47.5703125" style="1" customWidth="1"/>
    <col min="13315" max="13315" width="12.42578125" style="1" customWidth="1"/>
    <col min="13316" max="13316" width="14.5703125" style="1" bestFit="1" customWidth="1"/>
    <col min="13317" max="13318" width="13.5703125" style="1" bestFit="1" customWidth="1"/>
    <col min="13319" max="13319" width="11.42578125" style="1"/>
    <col min="13320" max="13320" width="13.5703125" style="1" bestFit="1" customWidth="1"/>
    <col min="13321" max="13568" width="11.42578125" style="1"/>
    <col min="13569" max="13569" width="7.7109375" style="1" customWidth="1"/>
    <col min="13570" max="13570" width="47.5703125" style="1" customWidth="1"/>
    <col min="13571" max="13571" width="12.42578125" style="1" customWidth="1"/>
    <col min="13572" max="13572" width="14.5703125" style="1" bestFit="1" customWidth="1"/>
    <col min="13573" max="13574" width="13.5703125" style="1" bestFit="1" customWidth="1"/>
    <col min="13575" max="13575" width="11.42578125" style="1"/>
    <col min="13576" max="13576" width="13.5703125" style="1" bestFit="1" customWidth="1"/>
    <col min="13577" max="13824" width="11.42578125" style="1"/>
    <col min="13825" max="13825" width="7.7109375" style="1" customWidth="1"/>
    <col min="13826" max="13826" width="47.5703125" style="1" customWidth="1"/>
    <col min="13827" max="13827" width="12.42578125" style="1" customWidth="1"/>
    <col min="13828" max="13828" width="14.5703125" style="1" bestFit="1" customWidth="1"/>
    <col min="13829" max="13830" width="13.5703125" style="1" bestFit="1" customWidth="1"/>
    <col min="13831" max="13831" width="11.42578125" style="1"/>
    <col min="13832" max="13832" width="13.5703125" style="1" bestFit="1" customWidth="1"/>
    <col min="13833" max="14080" width="11.42578125" style="1"/>
    <col min="14081" max="14081" width="7.7109375" style="1" customWidth="1"/>
    <col min="14082" max="14082" width="47.5703125" style="1" customWidth="1"/>
    <col min="14083" max="14083" width="12.42578125" style="1" customWidth="1"/>
    <col min="14084" max="14084" width="14.5703125" style="1" bestFit="1" customWidth="1"/>
    <col min="14085" max="14086" width="13.5703125" style="1" bestFit="1" customWidth="1"/>
    <col min="14087" max="14087" width="11.42578125" style="1"/>
    <col min="14088" max="14088" width="13.5703125" style="1" bestFit="1" customWidth="1"/>
    <col min="14089" max="14336" width="11.42578125" style="1"/>
    <col min="14337" max="14337" width="7.7109375" style="1" customWidth="1"/>
    <col min="14338" max="14338" width="47.5703125" style="1" customWidth="1"/>
    <col min="14339" max="14339" width="12.42578125" style="1" customWidth="1"/>
    <col min="14340" max="14340" width="14.5703125" style="1" bestFit="1" customWidth="1"/>
    <col min="14341" max="14342" width="13.5703125" style="1" bestFit="1" customWidth="1"/>
    <col min="14343" max="14343" width="11.42578125" style="1"/>
    <col min="14344" max="14344" width="13.5703125" style="1" bestFit="1" customWidth="1"/>
    <col min="14345" max="14592" width="11.42578125" style="1"/>
    <col min="14593" max="14593" width="7.7109375" style="1" customWidth="1"/>
    <col min="14594" max="14594" width="47.5703125" style="1" customWidth="1"/>
    <col min="14595" max="14595" width="12.42578125" style="1" customWidth="1"/>
    <col min="14596" max="14596" width="14.5703125" style="1" bestFit="1" customWidth="1"/>
    <col min="14597" max="14598" width="13.5703125" style="1" bestFit="1" customWidth="1"/>
    <col min="14599" max="14599" width="11.42578125" style="1"/>
    <col min="14600" max="14600" width="13.5703125" style="1" bestFit="1" customWidth="1"/>
    <col min="14601" max="14848" width="11.42578125" style="1"/>
    <col min="14849" max="14849" width="7.7109375" style="1" customWidth="1"/>
    <col min="14850" max="14850" width="47.5703125" style="1" customWidth="1"/>
    <col min="14851" max="14851" width="12.42578125" style="1" customWidth="1"/>
    <col min="14852" max="14852" width="14.5703125" style="1" bestFit="1" customWidth="1"/>
    <col min="14853" max="14854" width="13.5703125" style="1" bestFit="1" customWidth="1"/>
    <col min="14855" max="14855" width="11.42578125" style="1"/>
    <col min="14856" max="14856" width="13.5703125" style="1" bestFit="1" customWidth="1"/>
    <col min="14857" max="15104" width="11.42578125" style="1"/>
    <col min="15105" max="15105" width="7.7109375" style="1" customWidth="1"/>
    <col min="15106" max="15106" width="47.5703125" style="1" customWidth="1"/>
    <col min="15107" max="15107" width="12.42578125" style="1" customWidth="1"/>
    <col min="15108" max="15108" width="14.5703125" style="1" bestFit="1" customWidth="1"/>
    <col min="15109" max="15110" width="13.5703125" style="1" bestFit="1" customWidth="1"/>
    <col min="15111" max="15111" width="11.42578125" style="1"/>
    <col min="15112" max="15112" width="13.5703125" style="1" bestFit="1" customWidth="1"/>
    <col min="15113" max="15360" width="11.42578125" style="1"/>
    <col min="15361" max="15361" width="7.7109375" style="1" customWidth="1"/>
    <col min="15362" max="15362" width="47.5703125" style="1" customWidth="1"/>
    <col min="15363" max="15363" width="12.42578125" style="1" customWidth="1"/>
    <col min="15364" max="15364" width="14.5703125" style="1" bestFit="1" customWidth="1"/>
    <col min="15365" max="15366" width="13.5703125" style="1" bestFit="1" customWidth="1"/>
    <col min="15367" max="15367" width="11.42578125" style="1"/>
    <col min="15368" max="15368" width="13.5703125" style="1" bestFit="1" customWidth="1"/>
    <col min="15369" max="15616" width="11.42578125" style="1"/>
    <col min="15617" max="15617" width="7.7109375" style="1" customWidth="1"/>
    <col min="15618" max="15618" width="47.5703125" style="1" customWidth="1"/>
    <col min="15619" max="15619" width="12.42578125" style="1" customWidth="1"/>
    <col min="15620" max="15620" width="14.5703125" style="1" bestFit="1" customWidth="1"/>
    <col min="15621" max="15622" width="13.5703125" style="1" bestFit="1" customWidth="1"/>
    <col min="15623" max="15623" width="11.42578125" style="1"/>
    <col min="15624" max="15624" width="13.5703125" style="1" bestFit="1" customWidth="1"/>
    <col min="15625" max="15872" width="11.42578125" style="1"/>
    <col min="15873" max="15873" width="7.7109375" style="1" customWidth="1"/>
    <col min="15874" max="15874" width="47.5703125" style="1" customWidth="1"/>
    <col min="15875" max="15875" width="12.42578125" style="1" customWidth="1"/>
    <col min="15876" max="15876" width="14.5703125" style="1" bestFit="1" customWidth="1"/>
    <col min="15877" max="15878" width="13.5703125" style="1" bestFit="1" customWidth="1"/>
    <col min="15879" max="15879" width="11.42578125" style="1"/>
    <col min="15880" max="15880" width="13.5703125" style="1" bestFit="1" customWidth="1"/>
    <col min="15881" max="16128" width="11.42578125" style="1"/>
    <col min="16129" max="16129" width="7.7109375" style="1" customWidth="1"/>
    <col min="16130" max="16130" width="47.5703125" style="1" customWidth="1"/>
    <col min="16131" max="16131" width="12.42578125" style="1" customWidth="1"/>
    <col min="16132" max="16132" width="14.5703125" style="1" bestFit="1" customWidth="1"/>
    <col min="16133" max="16134" width="13.5703125" style="1" bestFit="1" customWidth="1"/>
    <col min="16135" max="16135" width="11.42578125" style="1"/>
    <col min="16136" max="16136" width="13.5703125" style="1" bestFit="1" customWidth="1"/>
    <col min="16137" max="16384" width="11.42578125" style="1"/>
  </cols>
  <sheetData>
    <row r="1" spans="1:256" ht="18" x14ac:dyDescent="0.2">
      <c r="A1" s="165" t="s">
        <v>49</v>
      </c>
      <c r="B1" s="166"/>
      <c r="C1" s="166"/>
      <c r="D1" s="166"/>
      <c r="E1" s="166"/>
      <c r="F1" s="167"/>
    </row>
    <row r="2" spans="1:256" x14ac:dyDescent="0.2">
      <c r="A2" s="168" t="s">
        <v>33</v>
      </c>
      <c r="B2" s="169"/>
      <c r="C2" s="169"/>
      <c r="D2" s="169"/>
      <c r="E2" s="169"/>
      <c r="F2" s="170"/>
    </row>
    <row r="3" spans="1:256" ht="12.75" x14ac:dyDescent="0.2">
      <c r="A3" s="17"/>
      <c r="B3" s="18"/>
      <c r="C3" s="18"/>
      <c r="D3" s="18"/>
      <c r="E3" s="18"/>
      <c r="F3" s="19"/>
    </row>
    <row r="4" spans="1:256" ht="15" x14ac:dyDescent="0.25">
      <c r="A4" s="171" t="s">
        <v>97</v>
      </c>
      <c r="B4" s="172"/>
      <c r="C4" s="172"/>
      <c r="D4" s="172"/>
      <c r="E4" s="172"/>
      <c r="F4" s="17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 x14ac:dyDescent="0.25">
      <c r="A5" s="162" t="s">
        <v>0</v>
      </c>
      <c r="B5" s="163"/>
      <c r="C5" s="163"/>
      <c r="D5" s="163"/>
      <c r="E5" s="163"/>
      <c r="F5" s="16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x14ac:dyDescent="0.2">
      <c r="A6" s="10"/>
      <c r="B6" s="4"/>
      <c r="C6" s="9"/>
      <c r="D6" s="4"/>
      <c r="E6" s="4"/>
      <c r="F6" s="11"/>
    </row>
    <row r="7" spans="1:256" ht="12.75" x14ac:dyDescent="0.2">
      <c r="A7" s="33" t="s">
        <v>1</v>
      </c>
      <c r="B7" s="33" t="s">
        <v>2</v>
      </c>
      <c r="C7" s="34" t="s">
        <v>60</v>
      </c>
      <c r="D7" s="35" t="s">
        <v>3</v>
      </c>
      <c r="E7" s="33" t="s">
        <v>4</v>
      </c>
      <c r="F7" s="35" t="s">
        <v>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x14ac:dyDescent="0.2">
      <c r="A8" s="2"/>
      <c r="C8" s="12"/>
      <c r="D8" s="21"/>
      <c r="E8" s="22"/>
      <c r="F8" s="23"/>
    </row>
    <row r="9" spans="1:256" x14ac:dyDescent="0.2">
      <c r="A9" s="2" t="s">
        <v>105</v>
      </c>
      <c r="B9" s="1" t="s">
        <v>6</v>
      </c>
      <c r="C9" s="12"/>
      <c r="D9" s="21" t="s">
        <v>3</v>
      </c>
      <c r="E9" s="22"/>
      <c r="F9" s="23" t="s">
        <v>3</v>
      </c>
      <c r="H9" s="43"/>
    </row>
    <row r="10" spans="1:256" x14ac:dyDescent="0.2">
      <c r="A10" s="2" t="s">
        <v>3</v>
      </c>
      <c r="B10" s="1" t="s">
        <v>61</v>
      </c>
      <c r="C10" s="50">
        <v>1</v>
      </c>
      <c r="D10" s="51">
        <f>252999997.79-6577616.42</f>
        <v>246422381.37</v>
      </c>
      <c r="E10" s="22"/>
      <c r="F10" s="23"/>
    </row>
    <row r="11" spans="1:256" x14ac:dyDescent="0.2">
      <c r="A11" s="2" t="s">
        <v>3</v>
      </c>
      <c r="B11" s="1" t="s">
        <v>62</v>
      </c>
      <c r="C11" s="52">
        <f>D11/D10</f>
        <v>0.82757133822921136</v>
      </c>
      <c r="D11" s="51">
        <f>209280226.72-5348126.8</f>
        <v>203932099.91999999</v>
      </c>
      <c r="E11" s="22"/>
      <c r="F11" s="23"/>
    </row>
    <row r="12" spans="1:256" x14ac:dyDescent="0.2">
      <c r="A12" s="2"/>
      <c r="B12" s="1" t="s">
        <v>63</v>
      </c>
      <c r="C12" s="52">
        <f>C10-C11</f>
        <v>0.17242866177078864</v>
      </c>
      <c r="D12" s="51">
        <f>D10-D11</f>
        <v>42490281.450000018</v>
      </c>
      <c r="E12" s="22" t="s">
        <v>3</v>
      </c>
      <c r="F12" s="23"/>
    </row>
    <row r="13" spans="1:256" x14ac:dyDescent="0.2">
      <c r="A13" s="2" t="s">
        <v>3</v>
      </c>
      <c r="C13" s="12"/>
      <c r="D13" s="21"/>
      <c r="E13" s="22"/>
      <c r="F13" s="23" t="s">
        <v>3</v>
      </c>
    </row>
    <row r="14" spans="1:256" x14ac:dyDescent="0.2">
      <c r="A14" s="2" t="str">
        <f>A9</f>
        <v>31.03.14</v>
      </c>
      <c r="B14" s="1" t="s">
        <v>7</v>
      </c>
      <c r="C14" s="12"/>
      <c r="D14" s="21"/>
      <c r="E14" s="22"/>
      <c r="F14" s="23"/>
    </row>
    <row r="15" spans="1:256" x14ac:dyDescent="0.2">
      <c r="A15" s="2"/>
      <c r="B15" s="1" t="s">
        <v>8</v>
      </c>
      <c r="C15" s="12"/>
      <c r="D15" s="21"/>
      <c r="E15" s="22"/>
      <c r="F15" s="23"/>
    </row>
    <row r="16" spans="1:256" x14ac:dyDescent="0.2">
      <c r="A16" s="2"/>
      <c r="B16" s="1" t="s">
        <v>9</v>
      </c>
      <c r="C16" s="12"/>
      <c r="D16" s="21"/>
      <c r="E16" s="22"/>
      <c r="F16" s="23"/>
    </row>
    <row r="17" spans="1:6" x14ac:dyDescent="0.2">
      <c r="A17" s="2"/>
      <c r="B17" s="1" t="s">
        <v>10</v>
      </c>
      <c r="C17" s="12"/>
      <c r="D17" s="21"/>
      <c r="E17" s="22">
        <v>0</v>
      </c>
      <c r="F17" s="53">
        <v>0</v>
      </c>
    </row>
    <row r="18" spans="1:6" x14ac:dyDescent="0.2">
      <c r="A18" s="2"/>
      <c r="C18" s="12"/>
      <c r="D18" s="21"/>
      <c r="E18" s="22"/>
      <c r="F18" s="23"/>
    </row>
    <row r="19" spans="1:6" x14ac:dyDescent="0.2">
      <c r="A19" s="2"/>
      <c r="C19" s="12"/>
      <c r="D19" s="21"/>
      <c r="E19" s="22"/>
      <c r="F19" s="23"/>
    </row>
    <row r="20" spans="1:6" x14ac:dyDescent="0.2">
      <c r="A20" s="2" t="str">
        <f>A9</f>
        <v>31.03.14</v>
      </c>
      <c r="B20" s="1" t="s">
        <v>50</v>
      </c>
      <c r="C20" s="12"/>
      <c r="D20" s="21"/>
      <c r="E20" s="22"/>
      <c r="F20" s="23"/>
    </row>
    <row r="21" spans="1:6" x14ac:dyDescent="0.2">
      <c r="A21" s="2"/>
      <c r="B21" s="1" t="s">
        <v>51</v>
      </c>
      <c r="C21" s="52">
        <f>E22/D21</f>
        <v>0.19988811182241945</v>
      </c>
      <c r="D21" s="51">
        <v>442834.99</v>
      </c>
      <c r="E21" s="30"/>
      <c r="F21" s="23"/>
    </row>
    <row r="22" spans="1:6" x14ac:dyDescent="0.2">
      <c r="A22" s="2"/>
      <c r="C22" s="50"/>
      <c r="D22" s="51"/>
      <c r="E22" s="30">
        <v>88517.45</v>
      </c>
      <c r="F22" s="23"/>
    </row>
    <row r="23" spans="1:6" x14ac:dyDescent="0.2">
      <c r="A23" s="2"/>
      <c r="C23" s="12"/>
      <c r="D23" s="21"/>
      <c r="E23" s="22"/>
      <c r="F23" s="23"/>
    </row>
    <row r="24" spans="1:6" x14ac:dyDescent="0.2">
      <c r="A24" s="2" t="str">
        <f>A9</f>
        <v>31.03.14</v>
      </c>
      <c r="B24" s="1" t="s">
        <v>34</v>
      </c>
      <c r="C24" s="12"/>
      <c r="D24" s="21"/>
      <c r="E24" s="22"/>
      <c r="F24" s="23"/>
    </row>
    <row r="25" spans="1:6" x14ac:dyDescent="0.2">
      <c r="A25" s="2"/>
      <c r="B25" s="1" t="s">
        <v>35</v>
      </c>
      <c r="C25" s="12"/>
      <c r="D25" s="21"/>
      <c r="E25" s="22"/>
      <c r="F25" s="23"/>
    </row>
    <row r="26" spans="1:6" x14ac:dyDescent="0.2">
      <c r="A26" s="2"/>
      <c r="B26" s="1" t="s">
        <v>36</v>
      </c>
      <c r="C26" s="52">
        <v>0.1724</v>
      </c>
      <c r="D26" s="51">
        <v>20590.11</v>
      </c>
      <c r="E26" s="30"/>
      <c r="F26" s="23"/>
    </row>
    <row r="27" spans="1:6" x14ac:dyDescent="0.2">
      <c r="A27" s="2"/>
      <c r="B27" s="1" t="s">
        <v>11</v>
      </c>
      <c r="C27" s="50"/>
      <c r="D27" s="51"/>
      <c r="E27" s="30">
        <f>D26*C26</f>
        <v>3549.7349640000002</v>
      </c>
      <c r="F27" s="23"/>
    </row>
    <row r="28" spans="1:6" x14ac:dyDescent="0.2">
      <c r="A28" s="2"/>
      <c r="C28" s="12"/>
      <c r="D28" s="21"/>
      <c r="E28" s="22"/>
      <c r="F28" s="23"/>
    </row>
    <row r="29" spans="1:6" x14ac:dyDescent="0.2">
      <c r="A29" s="2" t="str">
        <f>A9</f>
        <v>31.03.14</v>
      </c>
      <c r="B29" s="1" t="s">
        <v>48</v>
      </c>
      <c r="C29" s="12"/>
      <c r="D29" s="21"/>
      <c r="E29" s="22"/>
      <c r="F29" s="23"/>
    </row>
    <row r="30" spans="1:6" x14ac:dyDescent="0.2">
      <c r="A30" s="2"/>
      <c r="B30" s="1" t="s">
        <v>53</v>
      </c>
      <c r="C30" s="52">
        <v>0.1724</v>
      </c>
      <c r="D30" s="51">
        <v>248082.65</v>
      </c>
      <c r="E30" s="22"/>
      <c r="F30" s="23"/>
    </row>
    <row r="31" spans="1:6" x14ac:dyDescent="0.2">
      <c r="A31" s="2"/>
      <c r="B31" s="1" t="s">
        <v>66</v>
      </c>
      <c r="C31" s="52">
        <v>1.34E-2</v>
      </c>
      <c r="D31" s="51">
        <v>96694.03</v>
      </c>
      <c r="E31" s="22"/>
      <c r="F31" s="23"/>
    </row>
    <row r="32" spans="1:6" x14ac:dyDescent="0.2">
      <c r="A32" s="2"/>
      <c r="B32" s="1" t="s">
        <v>67</v>
      </c>
      <c r="C32" s="52">
        <v>0.52739999999999998</v>
      </c>
      <c r="D32" s="51">
        <v>85186.59</v>
      </c>
      <c r="E32" s="22"/>
      <c r="F32" s="23"/>
    </row>
    <row r="33" spans="1:6" hidden="1" x14ac:dyDescent="0.2">
      <c r="A33" s="2"/>
      <c r="B33" s="1" t="s">
        <v>68</v>
      </c>
      <c r="C33" s="52">
        <v>0.1772</v>
      </c>
      <c r="D33" s="51">
        <v>0</v>
      </c>
      <c r="E33" s="22"/>
      <c r="F33" s="23"/>
    </row>
    <row r="34" spans="1:6" hidden="1" x14ac:dyDescent="0.2">
      <c r="A34" s="2"/>
      <c r="B34" s="1" t="s">
        <v>54</v>
      </c>
      <c r="C34" s="50"/>
      <c r="D34" s="51">
        <v>0</v>
      </c>
      <c r="E34" s="22"/>
      <c r="F34" s="23"/>
    </row>
    <row r="35" spans="1:6" hidden="1" x14ac:dyDescent="0.2">
      <c r="A35" s="2"/>
      <c r="B35" s="1" t="s">
        <v>69</v>
      </c>
      <c r="C35" s="52">
        <v>3.0599999999999999E-2</v>
      </c>
      <c r="D35" s="51">
        <v>0</v>
      </c>
      <c r="E35" s="22"/>
      <c r="F35" s="23"/>
    </row>
    <row r="36" spans="1:6" hidden="1" x14ac:dyDescent="0.2">
      <c r="A36" s="2"/>
      <c r="B36" s="1" t="s">
        <v>70</v>
      </c>
      <c r="C36" s="52">
        <v>0.21029999999999999</v>
      </c>
      <c r="D36" s="51">
        <v>0</v>
      </c>
      <c r="E36" s="22"/>
      <c r="F36" s="23"/>
    </row>
    <row r="37" spans="1:6" hidden="1" x14ac:dyDescent="0.2">
      <c r="A37" s="2"/>
      <c r="B37" s="1" t="s">
        <v>71</v>
      </c>
      <c r="C37" s="52"/>
      <c r="D37" s="51">
        <v>0</v>
      </c>
      <c r="E37" s="22"/>
      <c r="F37" s="23"/>
    </row>
    <row r="38" spans="1:6" x14ac:dyDescent="0.2">
      <c r="A38" s="2"/>
      <c r="B38" s="1" t="s">
        <v>59</v>
      </c>
      <c r="C38" s="52">
        <v>0.1799</v>
      </c>
      <c r="D38" s="51">
        <v>275038.25</v>
      </c>
      <c r="E38" s="22"/>
      <c r="F38" s="23"/>
    </row>
    <row r="39" spans="1:6" hidden="1" x14ac:dyDescent="0.2">
      <c r="A39" s="2"/>
      <c r="B39" s="44" t="s">
        <v>79</v>
      </c>
      <c r="C39" s="52">
        <v>0.316</v>
      </c>
      <c r="D39" s="51">
        <v>0</v>
      </c>
      <c r="E39" s="22"/>
      <c r="F39" s="23"/>
    </row>
    <row r="40" spans="1:6" hidden="1" x14ac:dyDescent="0.2">
      <c r="A40" s="2"/>
      <c r="B40" s="44" t="s">
        <v>80</v>
      </c>
      <c r="C40" s="52">
        <v>0.1767</v>
      </c>
      <c r="D40" s="51">
        <v>0</v>
      </c>
      <c r="E40" s="22"/>
      <c r="F40" s="23"/>
    </row>
    <row r="41" spans="1:6" ht="12.75" hidden="1" x14ac:dyDescent="0.2">
      <c r="A41" s="2"/>
      <c r="B41" s="45" t="s">
        <v>81</v>
      </c>
      <c r="C41" s="52">
        <v>1.6199999999999999E-2</v>
      </c>
      <c r="D41" s="51">
        <v>0</v>
      </c>
      <c r="E41" s="22"/>
      <c r="F41" s="23"/>
    </row>
    <row r="42" spans="1:6" ht="12.75" hidden="1" x14ac:dyDescent="0.2">
      <c r="A42" s="2"/>
      <c r="B42" s="45" t="s">
        <v>82</v>
      </c>
      <c r="C42" s="52">
        <v>0.24199999999999999</v>
      </c>
      <c r="D42" s="51">
        <v>0</v>
      </c>
      <c r="E42" s="22"/>
      <c r="F42" s="23"/>
    </row>
    <row r="43" spans="1:6" x14ac:dyDescent="0.2">
      <c r="A43" s="2"/>
      <c r="B43" s="1" t="s">
        <v>28</v>
      </c>
      <c r="C43" s="50"/>
      <c r="D43" s="51">
        <f>SUM(D30:D42)</f>
        <v>705001.52</v>
      </c>
      <c r="E43" s="22"/>
      <c r="F43" s="23"/>
    </row>
    <row r="44" spans="1:6" x14ac:dyDescent="0.2">
      <c r="A44" s="2"/>
      <c r="B44" s="1" t="s">
        <v>11</v>
      </c>
      <c r="C44" s="12"/>
      <c r="D44" s="21"/>
      <c r="E44" s="22">
        <f>(D30*C30)+(D31*C31)+(D32*C32)+(D33*C33)+(D34*C34)+(D35*C35)+(D36*C36)+(D37*C37)+(D38*C38)+(D39*C39)+(D40*C40)+(D41*C41)+(D42*C42)</f>
        <v>138471.93760299997</v>
      </c>
      <c r="F44" s="23"/>
    </row>
    <row r="45" spans="1:6" x14ac:dyDescent="0.2">
      <c r="A45" s="2"/>
      <c r="C45" s="12"/>
      <c r="D45" s="21"/>
      <c r="E45" s="22"/>
      <c r="F45" s="23"/>
    </row>
    <row r="46" spans="1:6" x14ac:dyDescent="0.2">
      <c r="A46" s="2" t="str">
        <f>A9</f>
        <v>31.03.14</v>
      </c>
      <c r="B46" s="1" t="s">
        <v>30</v>
      </c>
      <c r="C46" s="12"/>
      <c r="D46" s="21"/>
      <c r="E46" s="22"/>
      <c r="F46" s="23"/>
    </row>
    <row r="47" spans="1:6" x14ac:dyDescent="0.2">
      <c r="A47" s="2"/>
      <c r="B47" s="1" t="s">
        <v>31</v>
      </c>
      <c r="C47" s="12"/>
      <c r="D47" s="21"/>
      <c r="E47" s="22"/>
      <c r="F47" s="23"/>
    </row>
    <row r="48" spans="1:6" x14ac:dyDescent="0.2">
      <c r="A48" s="2"/>
      <c r="B48" s="1" t="s">
        <v>84</v>
      </c>
      <c r="C48" s="52">
        <v>0.1724</v>
      </c>
      <c r="D48" s="51">
        <v>307361.78000000003</v>
      </c>
      <c r="E48" s="22"/>
      <c r="F48" s="23"/>
    </row>
    <row r="49" spans="1:6" x14ac:dyDescent="0.2">
      <c r="A49" s="2"/>
      <c r="B49" s="1" t="s">
        <v>78</v>
      </c>
      <c r="C49" s="52">
        <v>0.1724</v>
      </c>
      <c r="D49" s="51">
        <v>14918.49</v>
      </c>
      <c r="E49" s="22"/>
      <c r="F49" s="23"/>
    </row>
    <row r="50" spans="1:6" x14ac:dyDescent="0.2">
      <c r="A50" s="2"/>
      <c r="B50" s="1" t="s">
        <v>83</v>
      </c>
      <c r="C50" s="13"/>
      <c r="D50" s="21"/>
      <c r="E50" s="22"/>
      <c r="F50" s="23"/>
    </row>
    <row r="51" spans="1:6" x14ac:dyDescent="0.2">
      <c r="A51" s="2"/>
      <c r="B51" s="1" t="s">
        <v>28</v>
      </c>
      <c r="C51" s="13"/>
      <c r="D51" s="21">
        <f>SUM(D48:D49)</f>
        <v>322280.27</v>
      </c>
      <c r="E51" s="22"/>
      <c r="F51" s="23"/>
    </row>
    <row r="52" spans="1:6" x14ac:dyDescent="0.2">
      <c r="A52" s="2"/>
      <c r="B52" s="1" t="s">
        <v>11</v>
      </c>
      <c r="C52" s="13"/>
      <c r="D52" s="21"/>
      <c r="E52" s="22">
        <f>(D48*C48)+(D49*C49)</f>
        <v>55561.118547999999</v>
      </c>
      <c r="F52" s="23"/>
    </row>
    <row r="53" spans="1:6" x14ac:dyDescent="0.2">
      <c r="A53" s="2" t="str">
        <f>A9</f>
        <v>31.03.14</v>
      </c>
      <c r="B53" s="1" t="s">
        <v>12</v>
      </c>
      <c r="C53" s="12"/>
      <c r="D53" s="21"/>
      <c r="E53" s="22"/>
      <c r="F53" s="23"/>
    </row>
    <row r="54" spans="1:6" x14ac:dyDescent="0.2">
      <c r="A54" s="2"/>
      <c r="B54" s="1" t="s">
        <v>91</v>
      </c>
      <c r="C54" s="54"/>
      <c r="D54" s="55">
        <v>0</v>
      </c>
      <c r="E54" s="22"/>
      <c r="F54" s="23"/>
    </row>
    <row r="55" spans="1:6" x14ac:dyDescent="0.2">
      <c r="A55" s="2"/>
      <c r="B55" s="1" t="s">
        <v>11</v>
      </c>
      <c r="C55" s="56"/>
      <c r="D55" s="55"/>
      <c r="E55" s="22">
        <f>D54*C54</f>
        <v>0</v>
      </c>
      <c r="F55" s="23"/>
    </row>
    <row r="56" spans="1:6" x14ac:dyDescent="0.2">
      <c r="A56" s="2"/>
      <c r="B56" s="1" t="s">
        <v>92</v>
      </c>
      <c r="C56" s="52">
        <v>0.24199999999999999</v>
      </c>
      <c r="D56" s="30">
        <v>938379.28</v>
      </c>
      <c r="E56" s="22"/>
      <c r="F56" s="23"/>
    </row>
    <row r="57" spans="1:6" x14ac:dyDescent="0.2">
      <c r="A57" s="2"/>
      <c r="B57" s="1" t="s">
        <v>11</v>
      </c>
      <c r="C57" s="12"/>
      <c r="D57" s="21"/>
      <c r="E57" s="22"/>
      <c r="F57" s="23">
        <f>D56*C56</f>
        <v>227087.78576</v>
      </c>
    </row>
    <row r="58" spans="1:6" x14ac:dyDescent="0.2">
      <c r="A58" s="2"/>
      <c r="C58" s="12"/>
      <c r="D58" s="21"/>
      <c r="E58" s="22"/>
      <c r="F58" s="23"/>
    </row>
    <row r="59" spans="1:6" x14ac:dyDescent="0.2">
      <c r="A59" s="5"/>
      <c r="B59" s="6" t="s">
        <v>76</v>
      </c>
      <c r="C59" s="15"/>
      <c r="D59" s="24"/>
      <c r="E59" s="25">
        <f>SUM(E9:E58)</f>
        <v>286100.24111499998</v>
      </c>
      <c r="F59" s="26">
        <f>SUM(F9:F58)</f>
        <v>227087.78576</v>
      </c>
    </row>
    <row r="64" spans="1:6" ht="12.75" x14ac:dyDescent="0.2">
      <c r="A64" s="49" t="s">
        <v>72</v>
      </c>
      <c r="B64" s="49"/>
      <c r="C64" s="49"/>
      <c r="D64" s="49"/>
      <c r="E64" s="28"/>
      <c r="F64" s="29"/>
    </row>
    <row r="65" spans="1:256" ht="12.75" x14ac:dyDescent="0.2">
      <c r="A65" s="49" t="s">
        <v>73</v>
      </c>
      <c r="B65" s="49"/>
      <c r="C65" s="49"/>
      <c r="D65" s="4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ht="12.75" x14ac:dyDescent="0.2">
      <c r="A66" s="49" t="s">
        <v>74</v>
      </c>
      <c r="B66" s="49"/>
      <c r="C66" s="49"/>
      <c r="D66" s="4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256" ht="12.75" x14ac:dyDescent="0.2">
      <c r="A67" s="49"/>
      <c r="B67" s="49"/>
      <c r="C67" s="49"/>
      <c r="D67" s="4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</row>
    <row r="68" spans="1:256" ht="12.75" x14ac:dyDescent="0.2">
      <c r="A68" s="49"/>
      <c r="B68" s="49"/>
      <c r="C68" s="49"/>
      <c r="D68" s="4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</row>
    <row r="69" spans="1:256" ht="12.75" x14ac:dyDescent="0.2">
      <c r="A69" s="49"/>
      <c r="B69" s="49"/>
      <c r="C69" s="49"/>
      <c r="D69" s="4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</row>
    <row r="70" spans="1:256" ht="12.75" x14ac:dyDescent="0.2">
      <c r="A70" s="49"/>
      <c r="B70" s="49"/>
      <c r="C70" s="49"/>
      <c r="D70" s="4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</row>
    <row r="71" spans="1:256" ht="12.75" x14ac:dyDescent="0.2">
      <c r="A71" s="49"/>
      <c r="B71" s="49"/>
      <c r="C71" s="49"/>
      <c r="D71" s="4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256" ht="12.75" x14ac:dyDescent="0.2">
      <c r="A72" s="49"/>
      <c r="B72" s="49"/>
      <c r="C72" s="49"/>
      <c r="D72" s="4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</row>
    <row r="73" spans="1:256" ht="12.75" x14ac:dyDescent="0.2">
      <c r="A73" s="49"/>
      <c r="B73" s="49"/>
      <c r="C73" s="49"/>
      <c r="D73" s="4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</row>
    <row r="74" spans="1:256" ht="12.75" x14ac:dyDescent="0.2">
      <c r="A74" s="49"/>
      <c r="B74" s="49"/>
      <c r="C74" s="49"/>
      <c r="D74" s="4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</row>
    <row r="75" spans="1:256" ht="12.75" x14ac:dyDescent="0.2">
      <c r="A75" s="49"/>
      <c r="B75" s="49"/>
      <c r="C75" s="49"/>
      <c r="D75" s="4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</row>
    <row r="76" spans="1:256" ht="12.75" x14ac:dyDescent="0.2">
      <c r="A76" s="49"/>
      <c r="B76" s="49"/>
      <c r="C76" s="49"/>
      <c r="D76" s="4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</row>
    <row r="77" spans="1:256" ht="12.75" x14ac:dyDescent="0.2">
      <c r="A77" s="49"/>
      <c r="B77" s="49"/>
      <c r="C77" s="49"/>
      <c r="D77" s="4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</row>
    <row r="78" spans="1:256" ht="12.75" x14ac:dyDescent="0.2">
      <c r="A78" s="49"/>
      <c r="B78" s="49"/>
      <c r="C78" s="49"/>
      <c r="D78" s="4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</row>
    <row r="79" spans="1:256" ht="12.75" x14ac:dyDescent="0.2">
      <c r="A79" s="49"/>
      <c r="B79" s="49"/>
      <c r="C79" s="49"/>
      <c r="D79" s="4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</row>
    <row r="80" spans="1:256" ht="12.75" x14ac:dyDescent="0.2">
      <c r="A80" s="49"/>
      <c r="B80" s="49"/>
      <c r="C80" s="49"/>
      <c r="D80" s="4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:256" ht="12.75" x14ac:dyDescent="0.2">
      <c r="A81" s="49"/>
      <c r="B81" s="49"/>
      <c r="C81" s="49"/>
      <c r="D81" s="4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ht="12.75" x14ac:dyDescent="0.2">
      <c r="A82" s="49"/>
      <c r="B82" s="49"/>
      <c r="C82" s="49"/>
      <c r="D82" s="4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256" ht="12.75" x14ac:dyDescent="0.2">
      <c r="A83" s="49"/>
      <c r="B83" s="49"/>
      <c r="C83" s="49"/>
      <c r="D83" s="4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ht="12.75" x14ac:dyDescent="0.2">
      <c r="A84" s="49"/>
      <c r="B84" s="49"/>
      <c r="C84" s="49"/>
      <c r="D84" s="4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:256" ht="18" x14ac:dyDescent="0.2">
      <c r="A85" s="165" t="s">
        <v>49</v>
      </c>
      <c r="B85" s="166"/>
      <c r="C85" s="166"/>
      <c r="D85" s="166"/>
      <c r="E85" s="166"/>
      <c r="F85" s="167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:256" x14ac:dyDescent="0.2">
      <c r="A86" s="168" t="s">
        <v>33</v>
      </c>
      <c r="B86" s="169"/>
      <c r="C86" s="169"/>
      <c r="D86" s="169"/>
      <c r="E86" s="169"/>
      <c r="F86" s="170"/>
    </row>
    <row r="87" spans="1:256" ht="12.75" x14ac:dyDescent="0.2">
      <c r="A87" s="31"/>
      <c r="B87" s="32"/>
      <c r="C87" s="32"/>
      <c r="D87" s="32"/>
      <c r="E87" s="32"/>
      <c r="F87" s="20"/>
    </row>
    <row r="88" spans="1:256" ht="15" x14ac:dyDescent="0.25">
      <c r="A88" s="171" t="s">
        <v>97</v>
      </c>
      <c r="B88" s="172"/>
      <c r="C88" s="172"/>
      <c r="D88" s="172"/>
      <c r="E88" s="172"/>
      <c r="F88" s="173"/>
    </row>
    <row r="89" spans="1:256" ht="15" x14ac:dyDescent="0.25">
      <c r="A89" s="162" t="s">
        <v>0</v>
      </c>
      <c r="B89" s="163"/>
      <c r="C89" s="163"/>
      <c r="D89" s="163"/>
      <c r="E89" s="163"/>
      <c r="F89" s="164"/>
    </row>
    <row r="91" spans="1:256" ht="12.75" hidden="1" x14ac:dyDescent="0.2">
      <c r="A91" s="33" t="s">
        <v>1</v>
      </c>
      <c r="B91" s="33" t="s">
        <v>2</v>
      </c>
      <c r="C91" s="34" t="s">
        <v>60</v>
      </c>
      <c r="D91" s="35" t="s">
        <v>3</v>
      </c>
      <c r="E91" s="33" t="s">
        <v>4</v>
      </c>
      <c r="F91" s="35" t="s">
        <v>5</v>
      </c>
    </row>
    <row r="92" spans="1:256" hidden="1" x14ac:dyDescent="0.2">
      <c r="A92" s="3" t="str">
        <f>A9</f>
        <v>31.03.14</v>
      </c>
      <c r="B92" s="16" t="s">
        <v>55</v>
      </c>
      <c r="C92" s="36"/>
      <c r="D92" s="37"/>
      <c r="E92" s="38"/>
      <c r="F92" s="37"/>
    </row>
    <row r="93" spans="1:256" hidden="1" x14ac:dyDescent="0.2">
      <c r="A93" s="2"/>
      <c r="B93" s="4" t="s">
        <v>56</v>
      </c>
      <c r="C93" s="12"/>
      <c r="D93" s="22"/>
      <c r="E93" s="39"/>
      <c r="F93" s="22"/>
    </row>
    <row r="94" spans="1:256" hidden="1" x14ac:dyDescent="0.2">
      <c r="A94" s="2"/>
      <c r="B94" s="4" t="s">
        <v>57</v>
      </c>
      <c r="C94" s="52">
        <v>0.1724</v>
      </c>
      <c r="D94" s="30">
        <v>0</v>
      </c>
      <c r="E94" s="42"/>
      <c r="F94" s="22"/>
    </row>
    <row r="95" spans="1:256" hidden="1" x14ac:dyDescent="0.2">
      <c r="A95" s="2"/>
      <c r="B95" s="4" t="s">
        <v>11</v>
      </c>
      <c r="C95" s="12"/>
      <c r="D95" s="22"/>
      <c r="E95" s="39"/>
      <c r="F95" s="22">
        <f>D94*C94</f>
        <v>0</v>
      </c>
    </row>
    <row r="96" spans="1:256" hidden="1" x14ac:dyDescent="0.2">
      <c r="A96" s="2" t="str">
        <f>A9</f>
        <v>31.03.14</v>
      </c>
      <c r="B96" s="4" t="s">
        <v>85</v>
      </c>
      <c r="C96" s="12"/>
      <c r="D96" s="22"/>
      <c r="E96" s="39"/>
      <c r="F96" s="22"/>
    </row>
    <row r="97" spans="1:8" hidden="1" x14ac:dyDescent="0.2">
      <c r="A97" s="2"/>
      <c r="B97" s="4" t="s">
        <v>86</v>
      </c>
      <c r="C97" s="52">
        <v>0.1724</v>
      </c>
      <c r="D97" s="30">
        <v>0</v>
      </c>
      <c r="E97" s="39"/>
      <c r="F97" s="22"/>
    </row>
    <row r="98" spans="1:8" hidden="1" x14ac:dyDescent="0.2">
      <c r="A98" s="2"/>
      <c r="B98" s="4" t="s">
        <v>87</v>
      </c>
      <c r="C98" s="12"/>
      <c r="D98" s="22"/>
      <c r="E98" s="39"/>
      <c r="F98" s="22"/>
    </row>
    <row r="99" spans="1:8" hidden="1" x14ac:dyDescent="0.2">
      <c r="A99" s="2"/>
      <c r="B99" s="4" t="s">
        <v>11</v>
      </c>
      <c r="C99" s="12"/>
      <c r="D99" s="22"/>
      <c r="E99" s="39"/>
      <c r="F99" s="22">
        <f>D97*C97</f>
        <v>0</v>
      </c>
    </row>
    <row r="100" spans="1:8" hidden="1" x14ac:dyDescent="0.2">
      <c r="A100" s="2" t="str">
        <f>A14</f>
        <v>31.03.14</v>
      </c>
      <c r="B100" s="4" t="s">
        <v>85</v>
      </c>
      <c r="C100" s="12"/>
      <c r="D100" s="22"/>
      <c r="E100" s="39"/>
      <c r="F100" s="22"/>
    </row>
    <row r="101" spans="1:8" hidden="1" x14ac:dyDescent="0.2">
      <c r="A101" s="2"/>
      <c r="B101" s="4" t="s">
        <v>89</v>
      </c>
      <c r="C101" s="52">
        <v>0.1799</v>
      </c>
      <c r="D101" s="30">
        <v>0</v>
      </c>
      <c r="E101" s="39"/>
      <c r="F101" s="22"/>
    </row>
    <row r="102" spans="1:8" hidden="1" x14ac:dyDescent="0.2">
      <c r="A102" s="2"/>
      <c r="B102" s="4" t="s">
        <v>87</v>
      </c>
      <c r="C102" s="50"/>
      <c r="D102" s="30"/>
      <c r="E102" s="39"/>
      <c r="F102" s="22"/>
    </row>
    <row r="103" spans="1:8" hidden="1" x14ac:dyDescent="0.2">
      <c r="A103" s="2"/>
      <c r="B103" s="4" t="s">
        <v>11</v>
      </c>
      <c r="C103" s="12"/>
      <c r="D103" s="22"/>
      <c r="E103" s="39"/>
      <c r="F103" s="22">
        <f>D101*C101</f>
        <v>0</v>
      </c>
    </row>
    <row r="104" spans="1:8" hidden="1" x14ac:dyDescent="0.2">
      <c r="A104" s="2" t="str">
        <f>A14</f>
        <v>31.03.14</v>
      </c>
      <c r="B104" s="41" t="s">
        <v>94</v>
      </c>
      <c r="C104" s="50"/>
      <c r="D104" s="30" t="s">
        <v>3</v>
      </c>
      <c r="E104" s="42"/>
      <c r="F104" s="22" t="s">
        <v>3</v>
      </c>
    </row>
    <row r="105" spans="1:8" x14ac:dyDescent="0.2">
      <c r="A105" s="2" t="s">
        <v>3</v>
      </c>
      <c r="B105" s="41" t="s">
        <v>95</v>
      </c>
      <c r="C105" s="50"/>
      <c r="D105" s="30" t="s">
        <v>3</v>
      </c>
      <c r="E105" s="42" t="s">
        <v>3</v>
      </c>
      <c r="F105" s="22"/>
    </row>
    <row r="106" spans="1:8" x14ac:dyDescent="0.2">
      <c r="A106" s="2" t="s">
        <v>3</v>
      </c>
      <c r="B106" s="41" t="s">
        <v>15</v>
      </c>
      <c r="C106" s="50"/>
      <c r="D106" s="42"/>
      <c r="E106" s="60">
        <v>573224.71</v>
      </c>
      <c r="F106" s="22"/>
    </row>
    <row r="107" spans="1:8" x14ac:dyDescent="0.2">
      <c r="A107" s="2" t="str">
        <f>A9</f>
        <v>31.03.14</v>
      </c>
      <c r="B107" s="4" t="s">
        <v>13</v>
      </c>
      <c r="C107" s="12"/>
      <c r="D107" s="22"/>
      <c r="E107" s="39"/>
      <c r="F107" s="22" t="s">
        <v>3</v>
      </c>
    </row>
    <row r="108" spans="1:8" x14ac:dyDescent="0.2">
      <c r="A108" s="2" t="s">
        <v>3</v>
      </c>
      <c r="B108" s="4" t="s">
        <v>14</v>
      </c>
      <c r="C108" s="12"/>
      <c r="D108" s="22" t="s">
        <v>3</v>
      </c>
      <c r="E108" s="39" t="s">
        <v>3</v>
      </c>
      <c r="F108" s="22"/>
    </row>
    <row r="109" spans="1:8" x14ac:dyDescent="0.2">
      <c r="A109" s="2" t="s">
        <v>3</v>
      </c>
      <c r="B109" s="4" t="s">
        <v>15</v>
      </c>
      <c r="C109" s="12"/>
      <c r="D109" s="22" t="s">
        <v>3</v>
      </c>
      <c r="E109" s="42">
        <v>68263.199999999997</v>
      </c>
      <c r="F109" s="22"/>
    </row>
    <row r="110" spans="1:8" x14ac:dyDescent="0.2">
      <c r="A110" s="2"/>
      <c r="B110" s="4" t="s">
        <v>3</v>
      </c>
      <c r="C110" s="12"/>
      <c r="D110" s="22" t="s">
        <v>3</v>
      </c>
      <c r="E110" s="39"/>
      <c r="F110" s="22"/>
    </row>
    <row r="111" spans="1:8" x14ac:dyDescent="0.2">
      <c r="A111" s="2" t="s">
        <v>3</v>
      </c>
      <c r="B111" s="4" t="s">
        <v>16</v>
      </c>
      <c r="C111" s="12"/>
      <c r="D111" s="22"/>
      <c r="E111" s="26">
        <f>E59+E106+E109</f>
        <v>927588.1511149999</v>
      </c>
      <c r="F111" s="26">
        <f>F59+F95+F99+F103</f>
        <v>227087.78576</v>
      </c>
      <c r="H111" s="46"/>
    </row>
    <row r="112" spans="1:8" x14ac:dyDescent="0.2">
      <c r="A112" s="2" t="s">
        <v>3</v>
      </c>
      <c r="B112" s="4" t="s">
        <v>3</v>
      </c>
      <c r="C112" s="12"/>
      <c r="D112" s="22"/>
      <c r="E112" s="39"/>
      <c r="F112" s="22"/>
    </row>
    <row r="113" spans="1:6" x14ac:dyDescent="0.2">
      <c r="A113" s="2" t="str">
        <f>A9</f>
        <v>31.03.14</v>
      </c>
      <c r="B113" s="40" t="s">
        <v>17</v>
      </c>
      <c r="C113" s="14"/>
      <c r="D113" s="22"/>
      <c r="E113" s="39"/>
      <c r="F113" s="22"/>
    </row>
    <row r="114" spans="1:6" x14ac:dyDescent="0.2">
      <c r="A114" s="2"/>
      <c r="B114" s="4" t="s">
        <v>3</v>
      </c>
      <c r="C114" s="12"/>
      <c r="D114" s="22"/>
      <c r="E114" s="39"/>
      <c r="F114" s="22"/>
    </row>
    <row r="115" spans="1:6" x14ac:dyDescent="0.2">
      <c r="A115" s="2"/>
      <c r="B115" s="4" t="s">
        <v>18</v>
      </c>
      <c r="C115" s="12"/>
      <c r="D115" s="22"/>
      <c r="E115" s="39"/>
      <c r="F115" s="30">
        <v>108022.75</v>
      </c>
    </row>
    <row r="116" spans="1:6" x14ac:dyDescent="0.2">
      <c r="A116" s="2"/>
      <c r="B116" s="4" t="s">
        <v>64</v>
      </c>
      <c r="C116" s="12"/>
      <c r="D116" s="22"/>
      <c r="E116" s="39"/>
      <c r="F116" s="30">
        <v>-2236058.08</v>
      </c>
    </row>
    <row r="117" spans="1:6" x14ac:dyDescent="0.2">
      <c r="A117" s="2"/>
      <c r="B117" s="4" t="s">
        <v>65</v>
      </c>
      <c r="C117" s="12"/>
      <c r="D117" s="22"/>
      <c r="E117" s="39"/>
      <c r="F117" s="30">
        <f>F115+F116</f>
        <v>-2128035.33</v>
      </c>
    </row>
    <row r="118" spans="1:6" x14ac:dyDescent="0.2">
      <c r="A118" s="2" t="s">
        <v>3</v>
      </c>
      <c r="B118" s="4" t="s">
        <v>19</v>
      </c>
      <c r="C118" s="12"/>
      <c r="D118" s="22"/>
      <c r="E118" s="39"/>
      <c r="F118" s="22"/>
    </row>
    <row r="119" spans="1:6" x14ac:dyDescent="0.2">
      <c r="A119" s="2"/>
      <c r="B119" s="4" t="s">
        <v>29</v>
      </c>
      <c r="C119" s="12"/>
      <c r="D119" s="22"/>
      <c r="E119" s="39">
        <v>0</v>
      </c>
      <c r="F119" s="22"/>
    </row>
    <row r="120" spans="1:6" x14ac:dyDescent="0.2">
      <c r="A120" s="2"/>
      <c r="B120" s="4" t="s">
        <v>42</v>
      </c>
      <c r="C120" s="12"/>
      <c r="D120" s="22" t="s">
        <v>3</v>
      </c>
      <c r="E120" s="42">
        <f>E44</f>
        <v>138471.93760299997</v>
      </c>
      <c r="F120" s="30"/>
    </row>
    <row r="121" spans="1:6" x14ac:dyDescent="0.2">
      <c r="A121" s="2"/>
      <c r="B121" s="4" t="s">
        <v>43</v>
      </c>
      <c r="C121" s="12"/>
      <c r="D121" s="22"/>
      <c r="E121" s="42">
        <f>E27</f>
        <v>3549.7349640000002</v>
      </c>
      <c r="F121" s="30"/>
    </row>
    <row r="122" spans="1:6" x14ac:dyDescent="0.2">
      <c r="A122" s="2"/>
      <c r="B122" s="4" t="s">
        <v>52</v>
      </c>
      <c r="C122" s="12"/>
      <c r="D122" s="22"/>
      <c r="E122" s="42">
        <f>E22</f>
        <v>88517.45</v>
      </c>
      <c r="F122" s="30"/>
    </row>
    <row r="123" spans="1:6" x14ac:dyDescent="0.2">
      <c r="A123" s="2"/>
      <c r="B123" s="4" t="s">
        <v>32</v>
      </c>
      <c r="C123" s="12"/>
      <c r="D123" s="22" t="s">
        <v>3</v>
      </c>
      <c r="E123" s="42">
        <f>E52</f>
        <v>55561.118547999999</v>
      </c>
      <c r="F123" s="30"/>
    </row>
    <row r="124" spans="1:6" x14ac:dyDescent="0.2">
      <c r="A124" s="2"/>
      <c r="B124" s="4" t="s">
        <v>20</v>
      </c>
      <c r="C124" s="12"/>
      <c r="D124" s="22"/>
      <c r="E124" s="42">
        <f>E55</f>
        <v>0</v>
      </c>
      <c r="F124" s="30"/>
    </row>
    <row r="125" spans="1:6" x14ac:dyDescent="0.2">
      <c r="A125" s="2" t="s">
        <v>3</v>
      </c>
      <c r="B125" s="4" t="s">
        <v>21</v>
      </c>
      <c r="C125" s="12"/>
      <c r="D125" s="22"/>
      <c r="E125" s="42">
        <f>E109</f>
        <v>68263.199999999997</v>
      </c>
      <c r="F125" s="30" t="s">
        <v>3</v>
      </c>
    </row>
    <row r="126" spans="1:6" x14ac:dyDescent="0.2">
      <c r="A126" s="2"/>
      <c r="B126" s="41" t="s">
        <v>96</v>
      </c>
      <c r="C126" s="50"/>
      <c r="D126" s="30"/>
      <c r="E126" s="42">
        <f>E106</f>
        <v>573224.71</v>
      </c>
      <c r="F126" s="30"/>
    </row>
    <row r="127" spans="1:6" x14ac:dyDescent="0.2">
      <c r="A127" s="2"/>
      <c r="B127" s="4" t="s">
        <v>37</v>
      </c>
      <c r="C127" s="12"/>
      <c r="D127" s="22"/>
      <c r="E127" s="42">
        <v>2188104.37</v>
      </c>
      <c r="F127" s="30"/>
    </row>
    <row r="128" spans="1:6" x14ac:dyDescent="0.2">
      <c r="A128" s="2"/>
      <c r="C128" s="12"/>
      <c r="D128" s="22"/>
      <c r="E128" s="42"/>
      <c r="F128" s="30">
        <f>SUM(E119:E128)</f>
        <v>3115692.5211150004</v>
      </c>
    </row>
    <row r="129" spans="1:6" x14ac:dyDescent="0.2">
      <c r="A129" s="2"/>
      <c r="B129" s="4" t="s">
        <v>22</v>
      </c>
      <c r="C129" s="12"/>
      <c r="D129" s="22"/>
      <c r="E129" s="42"/>
      <c r="F129" s="30" t="s">
        <v>3</v>
      </c>
    </row>
    <row r="130" spans="1:6" x14ac:dyDescent="0.2">
      <c r="A130" s="2"/>
      <c r="B130" s="4" t="s">
        <v>23</v>
      </c>
      <c r="C130" s="12"/>
      <c r="D130" s="22"/>
      <c r="E130" s="42">
        <f>F17</f>
        <v>0</v>
      </c>
      <c r="F130" s="22"/>
    </row>
    <row r="131" spans="1:6" x14ac:dyDescent="0.2">
      <c r="A131" s="2"/>
      <c r="B131" s="4" t="s">
        <v>102</v>
      </c>
      <c r="C131" s="12"/>
      <c r="D131" s="22"/>
      <c r="E131" s="42">
        <f>F57</f>
        <v>227087.78576</v>
      </c>
      <c r="F131" s="22"/>
    </row>
    <row r="132" spans="1:6" x14ac:dyDescent="0.2">
      <c r="A132" s="2"/>
      <c r="B132" s="4" t="s">
        <v>58</v>
      </c>
      <c r="C132" s="12"/>
      <c r="D132" s="22"/>
      <c r="E132" s="42">
        <f>F95</f>
        <v>0</v>
      </c>
      <c r="F132" s="22"/>
    </row>
    <row r="133" spans="1:6" x14ac:dyDescent="0.2">
      <c r="A133" s="2"/>
      <c r="B133" s="4" t="s">
        <v>90</v>
      </c>
      <c r="C133" s="12"/>
      <c r="D133" s="22"/>
      <c r="E133" s="42">
        <f>F103</f>
        <v>0</v>
      </c>
      <c r="F133" s="22"/>
    </row>
    <row r="134" spans="1:6" x14ac:dyDescent="0.2">
      <c r="A134" s="2"/>
      <c r="B134" s="4" t="s">
        <v>88</v>
      </c>
      <c r="C134" s="12"/>
      <c r="D134" s="22"/>
      <c r="E134" s="42">
        <f>F99</f>
        <v>0</v>
      </c>
      <c r="F134" s="22"/>
    </row>
    <row r="135" spans="1:6" x14ac:dyDescent="0.2">
      <c r="A135" s="2"/>
      <c r="B135" s="4"/>
      <c r="C135" s="12"/>
      <c r="D135" s="22"/>
      <c r="E135" s="39"/>
      <c r="F135" s="22">
        <f>SUM(E130:E134)</f>
        <v>227087.78576</v>
      </c>
    </row>
    <row r="136" spans="1:6" x14ac:dyDescent="0.2">
      <c r="A136" s="2"/>
      <c r="B136" s="4" t="s">
        <v>24</v>
      </c>
      <c r="C136" s="12"/>
      <c r="D136" s="22"/>
      <c r="E136" s="39"/>
      <c r="F136" s="22">
        <f>F117+F128-F135</f>
        <v>760569.40535500029</v>
      </c>
    </row>
    <row r="137" spans="1:6" x14ac:dyDescent="0.2">
      <c r="A137" s="2"/>
      <c r="B137" s="4" t="s">
        <v>3</v>
      </c>
      <c r="C137" s="12"/>
      <c r="D137" s="22"/>
      <c r="E137" s="39"/>
      <c r="F137" s="22"/>
    </row>
    <row r="138" spans="1:6" x14ac:dyDescent="0.2">
      <c r="A138" s="2"/>
      <c r="B138" s="4" t="s">
        <v>25</v>
      </c>
      <c r="C138" s="12"/>
      <c r="D138" s="22"/>
      <c r="E138" s="39"/>
      <c r="F138" s="22">
        <v>0</v>
      </c>
    </row>
    <row r="139" spans="1:6" x14ac:dyDescent="0.2">
      <c r="A139" s="2" t="s">
        <v>3</v>
      </c>
      <c r="B139" s="4" t="s">
        <v>26</v>
      </c>
      <c r="C139" s="12"/>
      <c r="D139" s="22"/>
      <c r="E139" s="39"/>
      <c r="F139" s="22">
        <f>F136+F138</f>
        <v>760569.40535500029</v>
      </c>
    </row>
    <row r="140" spans="1:6" x14ac:dyDescent="0.2">
      <c r="A140" s="2"/>
      <c r="B140" s="4"/>
      <c r="C140" s="12"/>
      <c r="D140" s="22"/>
      <c r="E140" s="39"/>
      <c r="F140" s="22"/>
    </row>
    <row r="141" spans="1:6" x14ac:dyDescent="0.2">
      <c r="A141" s="2"/>
      <c r="B141" s="4" t="s">
        <v>27</v>
      </c>
      <c r="C141" s="12"/>
      <c r="D141" s="22"/>
      <c r="E141" s="39"/>
      <c r="F141" s="22">
        <f>F139*15%</f>
        <v>114085.41080325004</v>
      </c>
    </row>
    <row r="142" spans="1:6" ht="12.75" customHeight="1" x14ac:dyDescent="0.2">
      <c r="A142" s="2"/>
      <c r="B142" s="41" t="s">
        <v>106</v>
      </c>
      <c r="C142" s="12"/>
      <c r="D142" s="22"/>
      <c r="E142" s="39"/>
      <c r="F142" s="22">
        <v>70056.941000000006</v>
      </c>
    </row>
    <row r="143" spans="1:6" x14ac:dyDescent="0.2">
      <c r="A143" s="2"/>
      <c r="B143" s="4"/>
      <c r="C143" s="12"/>
      <c r="D143" s="22"/>
      <c r="E143" s="39"/>
      <c r="F143" s="22"/>
    </row>
    <row r="144" spans="1:6" x14ac:dyDescent="0.2">
      <c r="A144" s="2"/>
      <c r="B144" s="4" t="s">
        <v>38</v>
      </c>
      <c r="C144" s="12"/>
      <c r="D144" s="22"/>
      <c r="E144" s="39"/>
      <c r="F144" s="22">
        <f>F141+F142</f>
        <v>184142.35180325003</v>
      </c>
    </row>
    <row r="145" spans="1:256" ht="12.75" customHeight="1" x14ac:dyDescent="0.2">
      <c r="A145" s="2"/>
      <c r="B145" s="4" t="s">
        <v>44</v>
      </c>
      <c r="C145" s="12"/>
      <c r="D145" s="22"/>
      <c r="E145" s="39"/>
      <c r="F145" s="22">
        <v>179549.77</v>
      </c>
    </row>
    <row r="146" spans="1:256" x14ac:dyDescent="0.2">
      <c r="A146" s="2"/>
      <c r="B146" s="4" t="s">
        <v>46</v>
      </c>
      <c r="C146" s="12"/>
      <c r="D146" s="22"/>
      <c r="E146" s="39"/>
      <c r="F146" s="22">
        <v>0</v>
      </c>
    </row>
    <row r="147" spans="1:256" x14ac:dyDescent="0.2">
      <c r="A147" s="2"/>
      <c r="B147" s="4" t="s">
        <v>47</v>
      </c>
      <c r="C147" s="12"/>
      <c r="D147" s="22"/>
      <c r="E147" s="39"/>
      <c r="F147" s="22">
        <v>0</v>
      </c>
    </row>
    <row r="148" spans="1:256" x14ac:dyDescent="0.2">
      <c r="A148" s="2"/>
      <c r="B148" s="4" t="s">
        <v>45</v>
      </c>
      <c r="C148" s="12"/>
      <c r="D148" s="22"/>
      <c r="E148" s="39"/>
      <c r="F148" s="22"/>
    </row>
    <row r="149" spans="1:256" x14ac:dyDescent="0.2">
      <c r="A149" s="2"/>
      <c r="B149" s="4"/>
      <c r="C149" s="12"/>
      <c r="D149" s="22"/>
      <c r="E149" s="39"/>
      <c r="F149" s="22"/>
    </row>
    <row r="150" spans="1:256" x14ac:dyDescent="0.2">
      <c r="A150" s="2"/>
      <c r="B150" s="4" t="s">
        <v>39</v>
      </c>
      <c r="C150" s="12"/>
      <c r="D150" s="22"/>
      <c r="E150" s="39"/>
      <c r="F150" s="22">
        <f>IF((F144-F145-F146-F147-F148)&lt;0,0,F144-F145-F146-F147-F148)</f>
        <v>4592.5818032500392</v>
      </c>
    </row>
    <row r="151" spans="1:256" x14ac:dyDescent="0.2">
      <c r="A151" s="2"/>
      <c r="B151" s="4" t="s">
        <v>40</v>
      </c>
      <c r="C151" s="12"/>
      <c r="D151" s="22"/>
      <c r="E151" s="39"/>
      <c r="F151" s="22">
        <v>0</v>
      </c>
    </row>
    <row r="152" spans="1:256" x14ac:dyDescent="0.2">
      <c r="A152" s="2"/>
      <c r="B152" s="4" t="s">
        <v>41</v>
      </c>
      <c r="C152" s="12"/>
      <c r="D152" s="22"/>
      <c r="E152" s="39"/>
      <c r="F152" s="22">
        <f>F144-F145</f>
        <v>4592.5818032500392</v>
      </c>
    </row>
    <row r="153" spans="1:256" ht="12.75" x14ac:dyDescent="0.2">
      <c r="A153" s="5"/>
      <c r="B153" s="6" t="s">
        <v>3</v>
      </c>
      <c r="C153" s="15"/>
      <c r="D153" s="24"/>
      <c r="E153" s="27" t="s">
        <v>3</v>
      </c>
      <c r="F153" s="27" t="s">
        <v>3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  <c r="IV153" s="29"/>
    </row>
    <row r="154" spans="1:256" ht="12.75" x14ac:dyDescent="0.2">
      <c r="A154" s="1" t="s">
        <v>75</v>
      </c>
      <c r="F154" s="7" t="s">
        <v>104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  <c r="IU154" s="29"/>
      <c r="IV154" s="29"/>
    </row>
    <row r="155" spans="1:256" ht="12.75" x14ac:dyDescent="0.2">
      <c r="F155" s="7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  <c r="IU155" s="29"/>
      <c r="IV155" s="29"/>
    </row>
    <row r="156" spans="1:256" ht="12.75" x14ac:dyDescent="0.2">
      <c r="F156" s="7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  <c r="IU156" s="29"/>
      <c r="IV156" s="29"/>
    </row>
    <row r="157" spans="1:256" ht="12.75" x14ac:dyDescent="0.2">
      <c r="F157" s="7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  <c r="IU157" s="29"/>
      <c r="IV157" s="29"/>
    </row>
    <row r="158" spans="1:256" ht="12.75" x14ac:dyDescent="0.2">
      <c r="F158" s="7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  <c r="IT158" s="29"/>
      <c r="IU158" s="29"/>
      <c r="IV158" s="29"/>
    </row>
    <row r="159" spans="1:256" ht="12.75" x14ac:dyDescent="0.2">
      <c r="F159" s="7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  <c r="IU159" s="29"/>
      <c r="IV159" s="29"/>
    </row>
    <row r="161" spans="1:6" ht="12.75" x14ac:dyDescent="0.2">
      <c r="A161" s="49" t="s">
        <v>72</v>
      </c>
      <c r="B161" s="49"/>
      <c r="C161" s="49"/>
      <c r="D161" s="49"/>
      <c r="E161" s="28"/>
      <c r="F161" s="29"/>
    </row>
    <row r="162" spans="1:6" ht="12.75" x14ac:dyDescent="0.2">
      <c r="A162" s="49" t="s">
        <v>73</v>
      </c>
      <c r="B162" s="49"/>
      <c r="C162" s="49"/>
      <c r="D162" s="49"/>
      <c r="E162" s="29"/>
      <c r="F162" s="29"/>
    </row>
    <row r="163" spans="1:6" ht="12.75" x14ac:dyDescent="0.2">
      <c r="A163" s="49" t="s">
        <v>74</v>
      </c>
      <c r="B163" s="49"/>
      <c r="C163" s="49"/>
      <c r="D163" s="49"/>
      <c r="E163" s="29"/>
      <c r="F163" s="29"/>
    </row>
  </sheetData>
  <mergeCells count="8">
    <mergeCell ref="A88:F88"/>
    <mergeCell ref="A89:F89"/>
    <mergeCell ref="A1:F1"/>
    <mergeCell ref="A2:F2"/>
    <mergeCell ref="A4:F4"/>
    <mergeCell ref="A5:F5"/>
    <mergeCell ref="A85:F85"/>
    <mergeCell ref="A86:F86"/>
  </mergeCells>
  <pageMargins left="0.511811024" right="0.511811024" top="0.78740157499999996" bottom="0.78740157499999996" header="0.31496062000000002" footer="0.31496062000000002"/>
  <pageSetup paperSize="9" scale="86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3"/>
  <sheetViews>
    <sheetView topLeftCell="A132" workbookViewId="0">
      <selection activeCell="A4" sqref="A4:F4"/>
    </sheetView>
  </sheetViews>
  <sheetFormatPr defaultColWidth="11.42578125" defaultRowHeight="12" x14ac:dyDescent="0.2"/>
  <cols>
    <col min="1" max="1" width="7.7109375" style="44" customWidth="1"/>
    <col min="2" max="2" width="47.5703125" style="44" customWidth="1"/>
    <col min="3" max="3" width="12.42578125" style="94" customWidth="1"/>
    <col min="4" max="4" width="14.5703125" style="44" bestFit="1" customWidth="1"/>
    <col min="5" max="6" width="13.5703125" style="44" bestFit="1" customWidth="1"/>
    <col min="7" max="7" width="11.42578125" style="44"/>
    <col min="8" max="8" width="13.5703125" style="44" bestFit="1" customWidth="1"/>
    <col min="9" max="256" width="11.42578125" style="44"/>
    <col min="257" max="257" width="7.7109375" style="44" customWidth="1"/>
    <col min="258" max="258" width="47.5703125" style="44" customWidth="1"/>
    <col min="259" max="259" width="12.42578125" style="44" customWidth="1"/>
    <col min="260" max="260" width="14.5703125" style="44" bestFit="1" customWidth="1"/>
    <col min="261" max="262" width="13.5703125" style="44" bestFit="1" customWidth="1"/>
    <col min="263" max="263" width="11.42578125" style="44"/>
    <col min="264" max="264" width="13.5703125" style="44" bestFit="1" customWidth="1"/>
    <col min="265" max="512" width="11.42578125" style="44"/>
    <col min="513" max="513" width="7.7109375" style="44" customWidth="1"/>
    <col min="514" max="514" width="47.5703125" style="44" customWidth="1"/>
    <col min="515" max="515" width="12.42578125" style="44" customWidth="1"/>
    <col min="516" max="516" width="14.5703125" style="44" bestFit="1" customWidth="1"/>
    <col min="517" max="518" width="13.5703125" style="44" bestFit="1" customWidth="1"/>
    <col min="519" max="519" width="11.42578125" style="44"/>
    <col min="520" max="520" width="13.5703125" style="44" bestFit="1" customWidth="1"/>
    <col min="521" max="768" width="11.42578125" style="44"/>
    <col min="769" max="769" width="7.7109375" style="44" customWidth="1"/>
    <col min="770" max="770" width="47.5703125" style="44" customWidth="1"/>
    <col min="771" max="771" width="12.42578125" style="44" customWidth="1"/>
    <col min="772" max="772" width="14.5703125" style="44" bestFit="1" customWidth="1"/>
    <col min="773" max="774" width="13.5703125" style="44" bestFit="1" customWidth="1"/>
    <col min="775" max="775" width="11.42578125" style="44"/>
    <col min="776" max="776" width="13.5703125" style="44" bestFit="1" customWidth="1"/>
    <col min="777" max="1024" width="11.42578125" style="44"/>
    <col min="1025" max="1025" width="7.7109375" style="44" customWidth="1"/>
    <col min="1026" max="1026" width="47.5703125" style="44" customWidth="1"/>
    <col min="1027" max="1027" width="12.42578125" style="44" customWidth="1"/>
    <col min="1028" max="1028" width="14.5703125" style="44" bestFit="1" customWidth="1"/>
    <col min="1029" max="1030" width="13.5703125" style="44" bestFit="1" customWidth="1"/>
    <col min="1031" max="1031" width="11.42578125" style="44"/>
    <col min="1032" max="1032" width="13.5703125" style="44" bestFit="1" customWidth="1"/>
    <col min="1033" max="1280" width="11.42578125" style="44"/>
    <col min="1281" max="1281" width="7.7109375" style="44" customWidth="1"/>
    <col min="1282" max="1282" width="47.5703125" style="44" customWidth="1"/>
    <col min="1283" max="1283" width="12.42578125" style="44" customWidth="1"/>
    <col min="1284" max="1284" width="14.5703125" style="44" bestFit="1" customWidth="1"/>
    <col min="1285" max="1286" width="13.5703125" style="44" bestFit="1" customWidth="1"/>
    <col min="1287" max="1287" width="11.42578125" style="44"/>
    <col min="1288" max="1288" width="13.5703125" style="44" bestFit="1" customWidth="1"/>
    <col min="1289" max="1536" width="11.42578125" style="44"/>
    <col min="1537" max="1537" width="7.7109375" style="44" customWidth="1"/>
    <col min="1538" max="1538" width="47.5703125" style="44" customWidth="1"/>
    <col min="1539" max="1539" width="12.42578125" style="44" customWidth="1"/>
    <col min="1540" max="1540" width="14.5703125" style="44" bestFit="1" customWidth="1"/>
    <col min="1541" max="1542" width="13.5703125" style="44" bestFit="1" customWidth="1"/>
    <col min="1543" max="1543" width="11.42578125" style="44"/>
    <col min="1544" max="1544" width="13.5703125" style="44" bestFit="1" customWidth="1"/>
    <col min="1545" max="1792" width="11.42578125" style="44"/>
    <col min="1793" max="1793" width="7.7109375" style="44" customWidth="1"/>
    <col min="1794" max="1794" width="47.5703125" style="44" customWidth="1"/>
    <col min="1795" max="1795" width="12.42578125" style="44" customWidth="1"/>
    <col min="1796" max="1796" width="14.5703125" style="44" bestFit="1" customWidth="1"/>
    <col min="1797" max="1798" width="13.5703125" style="44" bestFit="1" customWidth="1"/>
    <col min="1799" max="1799" width="11.42578125" style="44"/>
    <col min="1800" max="1800" width="13.5703125" style="44" bestFit="1" customWidth="1"/>
    <col min="1801" max="2048" width="11.42578125" style="44"/>
    <col min="2049" max="2049" width="7.7109375" style="44" customWidth="1"/>
    <col min="2050" max="2050" width="47.5703125" style="44" customWidth="1"/>
    <col min="2051" max="2051" width="12.42578125" style="44" customWidth="1"/>
    <col min="2052" max="2052" width="14.5703125" style="44" bestFit="1" customWidth="1"/>
    <col min="2053" max="2054" width="13.5703125" style="44" bestFit="1" customWidth="1"/>
    <col min="2055" max="2055" width="11.42578125" style="44"/>
    <col min="2056" max="2056" width="13.5703125" style="44" bestFit="1" customWidth="1"/>
    <col min="2057" max="2304" width="11.42578125" style="44"/>
    <col min="2305" max="2305" width="7.7109375" style="44" customWidth="1"/>
    <col min="2306" max="2306" width="47.5703125" style="44" customWidth="1"/>
    <col min="2307" max="2307" width="12.42578125" style="44" customWidth="1"/>
    <col min="2308" max="2308" width="14.5703125" style="44" bestFit="1" customWidth="1"/>
    <col min="2309" max="2310" width="13.5703125" style="44" bestFit="1" customWidth="1"/>
    <col min="2311" max="2311" width="11.42578125" style="44"/>
    <col min="2312" max="2312" width="13.5703125" style="44" bestFit="1" customWidth="1"/>
    <col min="2313" max="2560" width="11.42578125" style="44"/>
    <col min="2561" max="2561" width="7.7109375" style="44" customWidth="1"/>
    <col min="2562" max="2562" width="47.5703125" style="44" customWidth="1"/>
    <col min="2563" max="2563" width="12.42578125" style="44" customWidth="1"/>
    <col min="2564" max="2564" width="14.5703125" style="44" bestFit="1" customWidth="1"/>
    <col min="2565" max="2566" width="13.5703125" style="44" bestFit="1" customWidth="1"/>
    <col min="2567" max="2567" width="11.42578125" style="44"/>
    <col min="2568" max="2568" width="13.5703125" style="44" bestFit="1" customWidth="1"/>
    <col min="2569" max="2816" width="11.42578125" style="44"/>
    <col min="2817" max="2817" width="7.7109375" style="44" customWidth="1"/>
    <col min="2818" max="2818" width="47.5703125" style="44" customWidth="1"/>
    <col min="2819" max="2819" width="12.42578125" style="44" customWidth="1"/>
    <col min="2820" max="2820" width="14.5703125" style="44" bestFit="1" customWidth="1"/>
    <col min="2821" max="2822" width="13.5703125" style="44" bestFit="1" customWidth="1"/>
    <col min="2823" max="2823" width="11.42578125" style="44"/>
    <col min="2824" max="2824" width="13.5703125" style="44" bestFit="1" customWidth="1"/>
    <col min="2825" max="3072" width="11.42578125" style="44"/>
    <col min="3073" max="3073" width="7.7109375" style="44" customWidth="1"/>
    <col min="3074" max="3074" width="47.5703125" style="44" customWidth="1"/>
    <col min="3075" max="3075" width="12.42578125" style="44" customWidth="1"/>
    <col min="3076" max="3076" width="14.5703125" style="44" bestFit="1" customWidth="1"/>
    <col min="3077" max="3078" width="13.5703125" style="44" bestFit="1" customWidth="1"/>
    <col min="3079" max="3079" width="11.42578125" style="44"/>
    <col min="3080" max="3080" width="13.5703125" style="44" bestFit="1" customWidth="1"/>
    <col min="3081" max="3328" width="11.42578125" style="44"/>
    <col min="3329" max="3329" width="7.7109375" style="44" customWidth="1"/>
    <col min="3330" max="3330" width="47.5703125" style="44" customWidth="1"/>
    <col min="3331" max="3331" width="12.42578125" style="44" customWidth="1"/>
    <col min="3332" max="3332" width="14.5703125" style="44" bestFit="1" customWidth="1"/>
    <col min="3333" max="3334" width="13.5703125" style="44" bestFit="1" customWidth="1"/>
    <col min="3335" max="3335" width="11.42578125" style="44"/>
    <col min="3336" max="3336" width="13.5703125" style="44" bestFit="1" customWidth="1"/>
    <col min="3337" max="3584" width="11.42578125" style="44"/>
    <col min="3585" max="3585" width="7.7109375" style="44" customWidth="1"/>
    <col min="3586" max="3586" width="47.5703125" style="44" customWidth="1"/>
    <col min="3587" max="3587" width="12.42578125" style="44" customWidth="1"/>
    <col min="3588" max="3588" width="14.5703125" style="44" bestFit="1" customWidth="1"/>
    <col min="3589" max="3590" width="13.5703125" style="44" bestFit="1" customWidth="1"/>
    <col min="3591" max="3591" width="11.42578125" style="44"/>
    <col min="3592" max="3592" width="13.5703125" style="44" bestFit="1" customWidth="1"/>
    <col min="3593" max="3840" width="11.42578125" style="44"/>
    <col min="3841" max="3841" width="7.7109375" style="44" customWidth="1"/>
    <col min="3842" max="3842" width="47.5703125" style="44" customWidth="1"/>
    <col min="3843" max="3843" width="12.42578125" style="44" customWidth="1"/>
    <col min="3844" max="3844" width="14.5703125" style="44" bestFit="1" customWidth="1"/>
    <col min="3845" max="3846" width="13.5703125" style="44" bestFit="1" customWidth="1"/>
    <col min="3847" max="3847" width="11.42578125" style="44"/>
    <col min="3848" max="3848" width="13.5703125" style="44" bestFit="1" customWidth="1"/>
    <col min="3849" max="4096" width="11.42578125" style="44"/>
    <col min="4097" max="4097" width="7.7109375" style="44" customWidth="1"/>
    <col min="4098" max="4098" width="47.5703125" style="44" customWidth="1"/>
    <col min="4099" max="4099" width="12.42578125" style="44" customWidth="1"/>
    <col min="4100" max="4100" width="14.5703125" style="44" bestFit="1" customWidth="1"/>
    <col min="4101" max="4102" width="13.5703125" style="44" bestFit="1" customWidth="1"/>
    <col min="4103" max="4103" width="11.42578125" style="44"/>
    <col min="4104" max="4104" width="13.5703125" style="44" bestFit="1" customWidth="1"/>
    <col min="4105" max="4352" width="11.42578125" style="44"/>
    <col min="4353" max="4353" width="7.7109375" style="44" customWidth="1"/>
    <col min="4354" max="4354" width="47.5703125" style="44" customWidth="1"/>
    <col min="4355" max="4355" width="12.42578125" style="44" customWidth="1"/>
    <col min="4356" max="4356" width="14.5703125" style="44" bestFit="1" customWidth="1"/>
    <col min="4357" max="4358" width="13.5703125" style="44" bestFit="1" customWidth="1"/>
    <col min="4359" max="4359" width="11.42578125" style="44"/>
    <col min="4360" max="4360" width="13.5703125" style="44" bestFit="1" customWidth="1"/>
    <col min="4361" max="4608" width="11.42578125" style="44"/>
    <col min="4609" max="4609" width="7.7109375" style="44" customWidth="1"/>
    <col min="4610" max="4610" width="47.5703125" style="44" customWidth="1"/>
    <col min="4611" max="4611" width="12.42578125" style="44" customWidth="1"/>
    <col min="4612" max="4612" width="14.5703125" style="44" bestFit="1" customWidth="1"/>
    <col min="4613" max="4614" width="13.5703125" style="44" bestFit="1" customWidth="1"/>
    <col min="4615" max="4615" width="11.42578125" style="44"/>
    <col min="4616" max="4616" width="13.5703125" style="44" bestFit="1" customWidth="1"/>
    <col min="4617" max="4864" width="11.42578125" style="44"/>
    <col min="4865" max="4865" width="7.7109375" style="44" customWidth="1"/>
    <col min="4866" max="4866" width="47.5703125" style="44" customWidth="1"/>
    <col min="4867" max="4867" width="12.42578125" style="44" customWidth="1"/>
    <col min="4868" max="4868" width="14.5703125" style="44" bestFit="1" customWidth="1"/>
    <col min="4869" max="4870" width="13.5703125" style="44" bestFit="1" customWidth="1"/>
    <col min="4871" max="4871" width="11.42578125" style="44"/>
    <col min="4872" max="4872" width="13.5703125" style="44" bestFit="1" customWidth="1"/>
    <col min="4873" max="5120" width="11.42578125" style="44"/>
    <col min="5121" max="5121" width="7.7109375" style="44" customWidth="1"/>
    <col min="5122" max="5122" width="47.5703125" style="44" customWidth="1"/>
    <col min="5123" max="5123" width="12.42578125" style="44" customWidth="1"/>
    <col min="5124" max="5124" width="14.5703125" style="44" bestFit="1" customWidth="1"/>
    <col min="5125" max="5126" width="13.5703125" style="44" bestFit="1" customWidth="1"/>
    <col min="5127" max="5127" width="11.42578125" style="44"/>
    <col min="5128" max="5128" width="13.5703125" style="44" bestFit="1" customWidth="1"/>
    <col min="5129" max="5376" width="11.42578125" style="44"/>
    <col min="5377" max="5377" width="7.7109375" style="44" customWidth="1"/>
    <col min="5378" max="5378" width="47.5703125" style="44" customWidth="1"/>
    <col min="5379" max="5379" width="12.42578125" style="44" customWidth="1"/>
    <col min="5380" max="5380" width="14.5703125" style="44" bestFit="1" customWidth="1"/>
    <col min="5381" max="5382" width="13.5703125" style="44" bestFit="1" customWidth="1"/>
    <col min="5383" max="5383" width="11.42578125" style="44"/>
    <col min="5384" max="5384" width="13.5703125" style="44" bestFit="1" customWidth="1"/>
    <col min="5385" max="5632" width="11.42578125" style="44"/>
    <col min="5633" max="5633" width="7.7109375" style="44" customWidth="1"/>
    <col min="5634" max="5634" width="47.5703125" style="44" customWidth="1"/>
    <col min="5635" max="5635" width="12.42578125" style="44" customWidth="1"/>
    <col min="5636" max="5636" width="14.5703125" style="44" bestFit="1" customWidth="1"/>
    <col min="5637" max="5638" width="13.5703125" style="44" bestFit="1" customWidth="1"/>
    <col min="5639" max="5639" width="11.42578125" style="44"/>
    <col min="5640" max="5640" width="13.5703125" style="44" bestFit="1" customWidth="1"/>
    <col min="5641" max="5888" width="11.42578125" style="44"/>
    <col min="5889" max="5889" width="7.7109375" style="44" customWidth="1"/>
    <col min="5890" max="5890" width="47.5703125" style="44" customWidth="1"/>
    <col min="5891" max="5891" width="12.42578125" style="44" customWidth="1"/>
    <col min="5892" max="5892" width="14.5703125" style="44" bestFit="1" customWidth="1"/>
    <col min="5893" max="5894" width="13.5703125" style="44" bestFit="1" customWidth="1"/>
    <col min="5895" max="5895" width="11.42578125" style="44"/>
    <col min="5896" max="5896" width="13.5703125" style="44" bestFit="1" customWidth="1"/>
    <col min="5897" max="6144" width="11.42578125" style="44"/>
    <col min="6145" max="6145" width="7.7109375" style="44" customWidth="1"/>
    <col min="6146" max="6146" width="47.5703125" style="44" customWidth="1"/>
    <col min="6147" max="6147" width="12.42578125" style="44" customWidth="1"/>
    <col min="6148" max="6148" width="14.5703125" style="44" bestFit="1" customWidth="1"/>
    <col min="6149" max="6150" width="13.5703125" style="44" bestFit="1" customWidth="1"/>
    <col min="6151" max="6151" width="11.42578125" style="44"/>
    <col min="6152" max="6152" width="13.5703125" style="44" bestFit="1" customWidth="1"/>
    <col min="6153" max="6400" width="11.42578125" style="44"/>
    <col min="6401" max="6401" width="7.7109375" style="44" customWidth="1"/>
    <col min="6402" max="6402" width="47.5703125" style="44" customWidth="1"/>
    <col min="6403" max="6403" width="12.42578125" style="44" customWidth="1"/>
    <col min="6404" max="6404" width="14.5703125" style="44" bestFit="1" customWidth="1"/>
    <col min="6405" max="6406" width="13.5703125" style="44" bestFit="1" customWidth="1"/>
    <col min="6407" max="6407" width="11.42578125" style="44"/>
    <col min="6408" max="6408" width="13.5703125" style="44" bestFit="1" customWidth="1"/>
    <col min="6409" max="6656" width="11.42578125" style="44"/>
    <col min="6657" max="6657" width="7.7109375" style="44" customWidth="1"/>
    <col min="6658" max="6658" width="47.5703125" style="44" customWidth="1"/>
    <col min="6659" max="6659" width="12.42578125" style="44" customWidth="1"/>
    <col min="6660" max="6660" width="14.5703125" style="44" bestFit="1" customWidth="1"/>
    <col min="6661" max="6662" width="13.5703125" style="44" bestFit="1" customWidth="1"/>
    <col min="6663" max="6663" width="11.42578125" style="44"/>
    <col min="6664" max="6664" width="13.5703125" style="44" bestFit="1" customWidth="1"/>
    <col min="6665" max="6912" width="11.42578125" style="44"/>
    <col min="6913" max="6913" width="7.7109375" style="44" customWidth="1"/>
    <col min="6914" max="6914" width="47.5703125" style="44" customWidth="1"/>
    <col min="6915" max="6915" width="12.42578125" style="44" customWidth="1"/>
    <col min="6916" max="6916" width="14.5703125" style="44" bestFit="1" customWidth="1"/>
    <col min="6917" max="6918" width="13.5703125" style="44" bestFit="1" customWidth="1"/>
    <col min="6919" max="6919" width="11.42578125" style="44"/>
    <col min="6920" max="6920" width="13.5703125" style="44" bestFit="1" customWidth="1"/>
    <col min="6921" max="7168" width="11.42578125" style="44"/>
    <col min="7169" max="7169" width="7.7109375" style="44" customWidth="1"/>
    <col min="7170" max="7170" width="47.5703125" style="44" customWidth="1"/>
    <col min="7171" max="7171" width="12.42578125" style="44" customWidth="1"/>
    <col min="7172" max="7172" width="14.5703125" style="44" bestFit="1" customWidth="1"/>
    <col min="7173" max="7174" width="13.5703125" style="44" bestFit="1" customWidth="1"/>
    <col min="7175" max="7175" width="11.42578125" style="44"/>
    <col min="7176" max="7176" width="13.5703125" style="44" bestFit="1" customWidth="1"/>
    <col min="7177" max="7424" width="11.42578125" style="44"/>
    <col min="7425" max="7425" width="7.7109375" style="44" customWidth="1"/>
    <col min="7426" max="7426" width="47.5703125" style="44" customWidth="1"/>
    <col min="7427" max="7427" width="12.42578125" style="44" customWidth="1"/>
    <col min="7428" max="7428" width="14.5703125" style="44" bestFit="1" customWidth="1"/>
    <col min="7429" max="7430" width="13.5703125" style="44" bestFit="1" customWidth="1"/>
    <col min="7431" max="7431" width="11.42578125" style="44"/>
    <col min="7432" max="7432" width="13.5703125" style="44" bestFit="1" customWidth="1"/>
    <col min="7433" max="7680" width="11.42578125" style="44"/>
    <col min="7681" max="7681" width="7.7109375" style="44" customWidth="1"/>
    <col min="7682" max="7682" width="47.5703125" style="44" customWidth="1"/>
    <col min="7683" max="7683" width="12.42578125" style="44" customWidth="1"/>
    <col min="7684" max="7684" width="14.5703125" style="44" bestFit="1" customWidth="1"/>
    <col min="7685" max="7686" width="13.5703125" style="44" bestFit="1" customWidth="1"/>
    <col min="7687" max="7687" width="11.42578125" style="44"/>
    <col min="7688" max="7688" width="13.5703125" style="44" bestFit="1" customWidth="1"/>
    <col min="7689" max="7936" width="11.42578125" style="44"/>
    <col min="7937" max="7937" width="7.7109375" style="44" customWidth="1"/>
    <col min="7938" max="7938" width="47.5703125" style="44" customWidth="1"/>
    <col min="7939" max="7939" width="12.42578125" style="44" customWidth="1"/>
    <col min="7940" max="7940" width="14.5703125" style="44" bestFit="1" customWidth="1"/>
    <col min="7941" max="7942" width="13.5703125" style="44" bestFit="1" customWidth="1"/>
    <col min="7943" max="7943" width="11.42578125" style="44"/>
    <col min="7944" max="7944" width="13.5703125" style="44" bestFit="1" customWidth="1"/>
    <col min="7945" max="8192" width="11.42578125" style="44"/>
    <col min="8193" max="8193" width="7.7109375" style="44" customWidth="1"/>
    <col min="8194" max="8194" width="47.5703125" style="44" customWidth="1"/>
    <col min="8195" max="8195" width="12.42578125" style="44" customWidth="1"/>
    <col min="8196" max="8196" width="14.5703125" style="44" bestFit="1" customWidth="1"/>
    <col min="8197" max="8198" width="13.5703125" style="44" bestFit="1" customWidth="1"/>
    <col min="8199" max="8199" width="11.42578125" style="44"/>
    <col min="8200" max="8200" width="13.5703125" style="44" bestFit="1" customWidth="1"/>
    <col min="8201" max="8448" width="11.42578125" style="44"/>
    <col min="8449" max="8449" width="7.7109375" style="44" customWidth="1"/>
    <col min="8450" max="8450" width="47.5703125" style="44" customWidth="1"/>
    <col min="8451" max="8451" width="12.42578125" style="44" customWidth="1"/>
    <col min="8452" max="8452" width="14.5703125" style="44" bestFit="1" customWidth="1"/>
    <col min="8453" max="8454" width="13.5703125" style="44" bestFit="1" customWidth="1"/>
    <col min="8455" max="8455" width="11.42578125" style="44"/>
    <col min="8456" max="8456" width="13.5703125" style="44" bestFit="1" customWidth="1"/>
    <col min="8457" max="8704" width="11.42578125" style="44"/>
    <col min="8705" max="8705" width="7.7109375" style="44" customWidth="1"/>
    <col min="8706" max="8706" width="47.5703125" style="44" customWidth="1"/>
    <col min="8707" max="8707" width="12.42578125" style="44" customWidth="1"/>
    <col min="8708" max="8708" width="14.5703125" style="44" bestFit="1" customWidth="1"/>
    <col min="8709" max="8710" width="13.5703125" style="44" bestFit="1" customWidth="1"/>
    <col min="8711" max="8711" width="11.42578125" style="44"/>
    <col min="8712" max="8712" width="13.5703125" style="44" bestFit="1" customWidth="1"/>
    <col min="8713" max="8960" width="11.42578125" style="44"/>
    <col min="8961" max="8961" width="7.7109375" style="44" customWidth="1"/>
    <col min="8962" max="8962" width="47.5703125" style="44" customWidth="1"/>
    <col min="8963" max="8963" width="12.42578125" style="44" customWidth="1"/>
    <col min="8964" max="8964" width="14.5703125" style="44" bestFit="1" customWidth="1"/>
    <col min="8965" max="8966" width="13.5703125" style="44" bestFit="1" customWidth="1"/>
    <col min="8967" max="8967" width="11.42578125" style="44"/>
    <col min="8968" max="8968" width="13.5703125" style="44" bestFit="1" customWidth="1"/>
    <col min="8969" max="9216" width="11.42578125" style="44"/>
    <col min="9217" max="9217" width="7.7109375" style="44" customWidth="1"/>
    <col min="9218" max="9218" width="47.5703125" style="44" customWidth="1"/>
    <col min="9219" max="9219" width="12.42578125" style="44" customWidth="1"/>
    <col min="9220" max="9220" width="14.5703125" style="44" bestFit="1" customWidth="1"/>
    <col min="9221" max="9222" width="13.5703125" style="44" bestFit="1" customWidth="1"/>
    <col min="9223" max="9223" width="11.42578125" style="44"/>
    <col min="9224" max="9224" width="13.5703125" style="44" bestFit="1" customWidth="1"/>
    <col min="9225" max="9472" width="11.42578125" style="44"/>
    <col min="9473" max="9473" width="7.7109375" style="44" customWidth="1"/>
    <col min="9474" max="9474" width="47.5703125" style="44" customWidth="1"/>
    <col min="9475" max="9475" width="12.42578125" style="44" customWidth="1"/>
    <col min="9476" max="9476" width="14.5703125" style="44" bestFit="1" customWidth="1"/>
    <col min="9477" max="9478" width="13.5703125" style="44" bestFit="1" customWidth="1"/>
    <col min="9479" max="9479" width="11.42578125" style="44"/>
    <col min="9480" max="9480" width="13.5703125" style="44" bestFit="1" customWidth="1"/>
    <col min="9481" max="9728" width="11.42578125" style="44"/>
    <col min="9729" max="9729" width="7.7109375" style="44" customWidth="1"/>
    <col min="9730" max="9730" width="47.5703125" style="44" customWidth="1"/>
    <col min="9731" max="9731" width="12.42578125" style="44" customWidth="1"/>
    <col min="9732" max="9732" width="14.5703125" style="44" bestFit="1" customWidth="1"/>
    <col min="9733" max="9734" width="13.5703125" style="44" bestFit="1" customWidth="1"/>
    <col min="9735" max="9735" width="11.42578125" style="44"/>
    <col min="9736" max="9736" width="13.5703125" style="44" bestFit="1" customWidth="1"/>
    <col min="9737" max="9984" width="11.42578125" style="44"/>
    <col min="9985" max="9985" width="7.7109375" style="44" customWidth="1"/>
    <col min="9986" max="9986" width="47.5703125" style="44" customWidth="1"/>
    <col min="9987" max="9987" width="12.42578125" style="44" customWidth="1"/>
    <col min="9988" max="9988" width="14.5703125" style="44" bestFit="1" customWidth="1"/>
    <col min="9989" max="9990" width="13.5703125" style="44" bestFit="1" customWidth="1"/>
    <col min="9991" max="9991" width="11.42578125" style="44"/>
    <col min="9992" max="9992" width="13.5703125" style="44" bestFit="1" customWidth="1"/>
    <col min="9993" max="10240" width="11.42578125" style="44"/>
    <col min="10241" max="10241" width="7.7109375" style="44" customWidth="1"/>
    <col min="10242" max="10242" width="47.5703125" style="44" customWidth="1"/>
    <col min="10243" max="10243" width="12.42578125" style="44" customWidth="1"/>
    <col min="10244" max="10244" width="14.5703125" style="44" bestFit="1" customWidth="1"/>
    <col min="10245" max="10246" width="13.5703125" style="44" bestFit="1" customWidth="1"/>
    <col min="10247" max="10247" width="11.42578125" style="44"/>
    <col min="10248" max="10248" width="13.5703125" style="44" bestFit="1" customWidth="1"/>
    <col min="10249" max="10496" width="11.42578125" style="44"/>
    <col min="10497" max="10497" width="7.7109375" style="44" customWidth="1"/>
    <col min="10498" max="10498" width="47.5703125" style="44" customWidth="1"/>
    <col min="10499" max="10499" width="12.42578125" style="44" customWidth="1"/>
    <col min="10500" max="10500" width="14.5703125" style="44" bestFit="1" customWidth="1"/>
    <col min="10501" max="10502" width="13.5703125" style="44" bestFit="1" customWidth="1"/>
    <col min="10503" max="10503" width="11.42578125" style="44"/>
    <col min="10504" max="10504" width="13.5703125" style="44" bestFit="1" customWidth="1"/>
    <col min="10505" max="10752" width="11.42578125" style="44"/>
    <col min="10753" max="10753" width="7.7109375" style="44" customWidth="1"/>
    <col min="10754" max="10754" width="47.5703125" style="44" customWidth="1"/>
    <col min="10755" max="10755" width="12.42578125" style="44" customWidth="1"/>
    <col min="10756" max="10756" width="14.5703125" style="44" bestFit="1" customWidth="1"/>
    <col min="10757" max="10758" width="13.5703125" style="44" bestFit="1" customWidth="1"/>
    <col min="10759" max="10759" width="11.42578125" style="44"/>
    <col min="10760" max="10760" width="13.5703125" style="44" bestFit="1" customWidth="1"/>
    <col min="10761" max="11008" width="11.42578125" style="44"/>
    <col min="11009" max="11009" width="7.7109375" style="44" customWidth="1"/>
    <col min="11010" max="11010" width="47.5703125" style="44" customWidth="1"/>
    <col min="11011" max="11011" width="12.42578125" style="44" customWidth="1"/>
    <col min="11012" max="11012" width="14.5703125" style="44" bestFit="1" customWidth="1"/>
    <col min="11013" max="11014" width="13.5703125" style="44" bestFit="1" customWidth="1"/>
    <col min="11015" max="11015" width="11.42578125" style="44"/>
    <col min="11016" max="11016" width="13.5703125" style="44" bestFit="1" customWidth="1"/>
    <col min="11017" max="11264" width="11.42578125" style="44"/>
    <col min="11265" max="11265" width="7.7109375" style="44" customWidth="1"/>
    <col min="11266" max="11266" width="47.5703125" style="44" customWidth="1"/>
    <col min="11267" max="11267" width="12.42578125" style="44" customWidth="1"/>
    <col min="11268" max="11268" width="14.5703125" style="44" bestFit="1" customWidth="1"/>
    <col min="11269" max="11270" width="13.5703125" style="44" bestFit="1" customWidth="1"/>
    <col min="11271" max="11271" width="11.42578125" style="44"/>
    <col min="11272" max="11272" width="13.5703125" style="44" bestFit="1" customWidth="1"/>
    <col min="11273" max="11520" width="11.42578125" style="44"/>
    <col min="11521" max="11521" width="7.7109375" style="44" customWidth="1"/>
    <col min="11522" max="11522" width="47.5703125" style="44" customWidth="1"/>
    <col min="11523" max="11523" width="12.42578125" style="44" customWidth="1"/>
    <col min="11524" max="11524" width="14.5703125" style="44" bestFit="1" customWidth="1"/>
    <col min="11525" max="11526" width="13.5703125" style="44" bestFit="1" customWidth="1"/>
    <col min="11527" max="11527" width="11.42578125" style="44"/>
    <col min="11528" max="11528" width="13.5703125" style="44" bestFit="1" customWidth="1"/>
    <col min="11529" max="11776" width="11.42578125" style="44"/>
    <col min="11777" max="11777" width="7.7109375" style="44" customWidth="1"/>
    <col min="11778" max="11778" width="47.5703125" style="44" customWidth="1"/>
    <col min="11779" max="11779" width="12.42578125" style="44" customWidth="1"/>
    <col min="11780" max="11780" width="14.5703125" style="44" bestFit="1" customWidth="1"/>
    <col min="11781" max="11782" width="13.5703125" style="44" bestFit="1" customWidth="1"/>
    <col min="11783" max="11783" width="11.42578125" style="44"/>
    <col min="11784" max="11784" width="13.5703125" style="44" bestFit="1" customWidth="1"/>
    <col min="11785" max="12032" width="11.42578125" style="44"/>
    <col min="12033" max="12033" width="7.7109375" style="44" customWidth="1"/>
    <col min="12034" max="12034" width="47.5703125" style="44" customWidth="1"/>
    <col min="12035" max="12035" width="12.42578125" style="44" customWidth="1"/>
    <col min="12036" max="12036" width="14.5703125" style="44" bestFit="1" customWidth="1"/>
    <col min="12037" max="12038" width="13.5703125" style="44" bestFit="1" customWidth="1"/>
    <col min="12039" max="12039" width="11.42578125" style="44"/>
    <col min="12040" max="12040" width="13.5703125" style="44" bestFit="1" customWidth="1"/>
    <col min="12041" max="12288" width="11.42578125" style="44"/>
    <col min="12289" max="12289" width="7.7109375" style="44" customWidth="1"/>
    <col min="12290" max="12290" width="47.5703125" style="44" customWidth="1"/>
    <col min="12291" max="12291" width="12.42578125" style="44" customWidth="1"/>
    <col min="12292" max="12292" width="14.5703125" style="44" bestFit="1" customWidth="1"/>
    <col min="12293" max="12294" width="13.5703125" style="44" bestFit="1" customWidth="1"/>
    <col min="12295" max="12295" width="11.42578125" style="44"/>
    <col min="12296" max="12296" width="13.5703125" style="44" bestFit="1" customWidth="1"/>
    <col min="12297" max="12544" width="11.42578125" style="44"/>
    <col min="12545" max="12545" width="7.7109375" style="44" customWidth="1"/>
    <col min="12546" max="12546" width="47.5703125" style="44" customWidth="1"/>
    <col min="12547" max="12547" width="12.42578125" style="44" customWidth="1"/>
    <col min="12548" max="12548" width="14.5703125" style="44" bestFit="1" customWidth="1"/>
    <col min="12549" max="12550" width="13.5703125" style="44" bestFit="1" customWidth="1"/>
    <col min="12551" max="12551" width="11.42578125" style="44"/>
    <col min="12552" max="12552" width="13.5703125" style="44" bestFit="1" customWidth="1"/>
    <col min="12553" max="12800" width="11.42578125" style="44"/>
    <col min="12801" max="12801" width="7.7109375" style="44" customWidth="1"/>
    <col min="12802" max="12802" width="47.5703125" style="44" customWidth="1"/>
    <col min="12803" max="12803" width="12.42578125" style="44" customWidth="1"/>
    <col min="12804" max="12804" width="14.5703125" style="44" bestFit="1" customWidth="1"/>
    <col min="12805" max="12806" width="13.5703125" style="44" bestFit="1" customWidth="1"/>
    <col min="12807" max="12807" width="11.42578125" style="44"/>
    <col min="12808" max="12808" width="13.5703125" style="44" bestFit="1" customWidth="1"/>
    <col min="12809" max="13056" width="11.42578125" style="44"/>
    <col min="13057" max="13057" width="7.7109375" style="44" customWidth="1"/>
    <col min="13058" max="13058" width="47.5703125" style="44" customWidth="1"/>
    <col min="13059" max="13059" width="12.42578125" style="44" customWidth="1"/>
    <col min="13060" max="13060" width="14.5703125" style="44" bestFit="1" customWidth="1"/>
    <col min="13061" max="13062" width="13.5703125" style="44" bestFit="1" customWidth="1"/>
    <col min="13063" max="13063" width="11.42578125" style="44"/>
    <col min="13064" max="13064" width="13.5703125" style="44" bestFit="1" customWidth="1"/>
    <col min="13065" max="13312" width="11.42578125" style="44"/>
    <col min="13313" max="13313" width="7.7109375" style="44" customWidth="1"/>
    <col min="13314" max="13314" width="47.5703125" style="44" customWidth="1"/>
    <col min="13315" max="13315" width="12.42578125" style="44" customWidth="1"/>
    <col min="13316" max="13316" width="14.5703125" style="44" bestFit="1" customWidth="1"/>
    <col min="13317" max="13318" width="13.5703125" style="44" bestFit="1" customWidth="1"/>
    <col min="13319" max="13319" width="11.42578125" style="44"/>
    <col min="13320" max="13320" width="13.5703125" style="44" bestFit="1" customWidth="1"/>
    <col min="13321" max="13568" width="11.42578125" style="44"/>
    <col min="13569" max="13569" width="7.7109375" style="44" customWidth="1"/>
    <col min="13570" max="13570" width="47.5703125" style="44" customWidth="1"/>
    <col min="13571" max="13571" width="12.42578125" style="44" customWidth="1"/>
    <col min="13572" max="13572" width="14.5703125" style="44" bestFit="1" customWidth="1"/>
    <col min="13573" max="13574" width="13.5703125" style="44" bestFit="1" customWidth="1"/>
    <col min="13575" max="13575" width="11.42578125" style="44"/>
    <col min="13576" max="13576" width="13.5703125" style="44" bestFit="1" customWidth="1"/>
    <col min="13577" max="13824" width="11.42578125" style="44"/>
    <col min="13825" max="13825" width="7.7109375" style="44" customWidth="1"/>
    <col min="13826" max="13826" width="47.5703125" style="44" customWidth="1"/>
    <col min="13827" max="13827" width="12.42578125" style="44" customWidth="1"/>
    <col min="13828" max="13828" width="14.5703125" style="44" bestFit="1" customWidth="1"/>
    <col min="13829" max="13830" width="13.5703125" style="44" bestFit="1" customWidth="1"/>
    <col min="13831" max="13831" width="11.42578125" style="44"/>
    <col min="13832" max="13832" width="13.5703125" style="44" bestFit="1" customWidth="1"/>
    <col min="13833" max="14080" width="11.42578125" style="44"/>
    <col min="14081" max="14081" width="7.7109375" style="44" customWidth="1"/>
    <col min="14082" max="14082" width="47.5703125" style="44" customWidth="1"/>
    <col min="14083" max="14083" width="12.42578125" style="44" customWidth="1"/>
    <col min="14084" max="14084" width="14.5703125" style="44" bestFit="1" customWidth="1"/>
    <col min="14085" max="14086" width="13.5703125" style="44" bestFit="1" customWidth="1"/>
    <col min="14087" max="14087" width="11.42578125" style="44"/>
    <col min="14088" max="14088" width="13.5703125" style="44" bestFit="1" customWidth="1"/>
    <col min="14089" max="14336" width="11.42578125" style="44"/>
    <col min="14337" max="14337" width="7.7109375" style="44" customWidth="1"/>
    <col min="14338" max="14338" width="47.5703125" style="44" customWidth="1"/>
    <col min="14339" max="14339" width="12.42578125" style="44" customWidth="1"/>
    <col min="14340" max="14340" width="14.5703125" style="44" bestFit="1" customWidth="1"/>
    <col min="14341" max="14342" width="13.5703125" style="44" bestFit="1" customWidth="1"/>
    <col min="14343" max="14343" width="11.42578125" style="44"/>
    <col min="14344" max="14344" width="13.5703125" style="44" bestFit="1" customWidth="1"/>
    <col min="14345" max="14592" width="11.42578125" style="44"/>
    <col min="14593" max="14593" width="7.7109375" style="44" customWidth="1"/>
    <col min="14594" max="14594" width="47.5703125" style="44" customWidth="1"/>
    <col min="14595" max="14595" width="12.42578125" style="44" customWidth="1"/>
    <col min="14596" max="14596" width="14.5703125" style="44" bestFit="1" customWidth="1"/>
    <col min="14597" max="14598" width="13.5703125" style="44" bestFit="1" customWidth="1"/>
    <col min="14599" max="14599" width="11.42578125" style="44"/>
    <col min="14600" max="14600" width="13.5703125" style="44" bestFit="1" customWidth="1"/>
    <col min="14601" max="14848" width="11.42578125" style="44"/>
    <col min="14849" max="14849" width="7.7109375" style="44" customWidth="1"/>
    <col min="14850" max="14850" width="47.5703125" style="44" customWidth="1"/>
    <col min="14851" max="14851" width="12.42578125" style="44" customWidth="1"/>
    <col min="14852" max="14852" width="14.5703125" style="44" bestFit="1" customWidth="1"/>
    <col min="14853" max="14854" width="13.5703125" style="44" bestFit="1" customWidth="1"/>
    <col min="14855" max="14855" width="11.42578125" style="44"/>
    <col min="14856" max="14856" width="13.5703125" style="44" bestFit="1" customWidth="1"/>
    <col min="14857" max="15104" width="11.42578125" style="44"/>
    <col min="15105" max="15105" width="7.7109375" style="44" customWidth="1"/>
    <col min="15106" max="15106" width="47.5703125" style="44" customWidth="1"/>
    <col min="15107" max="15107" width="12.42578125" style="44" customWidth="1"/>
    <col min="15108" max="15108" width="14.5703125" style="44" bestFit="1" customWidth="1"/>
    <col min="15109" max="15110" width="13.5703125" style="44" bestFit="1" customWidth="1"/>
    <col min="15111" max="15111" width="11.42578125" style="44"/>
    <col min="15112" max="15112" width="13.5703125" style="44" bestFit="1" customWidth="1"/>
    <col min="15113" max="15360" width="11.42578125" style="44"/>
    <col min="15361" max="15361" width="7.7109375" style="44" customWidth="1"/>
    <col min="15362" max="15362" width="47.5703125" style="44" customWidth="1"/>
    <col min="15363" max="15363" width="12.42578125" style="44" customWidth="1"/>
    <col min="15364" max="15364" width="14.5703125" style="44" bestFit="1" customWidth="1"/>
    <col min="15365" max="15366" width="13.5703125" style="44" bestFit="1" customWidth="1"/>
    <col min="15367" max="15367" width="11.42578125" style="44"/>
    <col min="15368" max="15368" width="13.5703125" style="44" bestFit="1" customWidth="1"/>
    <col min="15369" max="15616" width="11.42578125" style="44"/>
    <col min="15617" max="15617" width="7.7109375" style="44" customWidth="1"/>
    <col min="15618" max="15618" width="47.5703125" style="44" customWidth="1"/>
    <col min="15619" max="15619" width="12.42578125" style="44" customWidth="1"/>
    <col min="15620" max="15620" width="14.5703125" style="44" bestFit="1" customWidth="1"/>
    <col min="15621" max="15622" width="13.5703125" style="44" bestFit="1" customWidth="1"/>
    <col min="15623" max="15623" width="11.42578125" style="44"/>
    <col min="15624" max="15624" width="13.5703125" style="44" bestFit="1" customWidth="1"/>
    <col min="15625" max="15872" width="11.42578125" style="44"/>
    <col min="15873" max="15873" width="7.7109375" style="44" customWidth="1"/>
    <col min="15874" max="15874" width="47.5703125" style="44" customWidth="1"/>
    <col min="15875" max="15875" width="12.42578125" style="44" customWidth="1"/>
    <col min="15876" max="15876" width="14.5703125" style="44" bestFit="1" customWidth="1"/>
    <col min="15877" max="15878" width="13.5703125" style="44" bestFit="1" customWidth="1"/>
    <col min="15879" max="15879" width="11.42578125" style="44"/>
    <col min="15880" max="15880" width="13.5703125" style="44" bestFit="1" customWidth="1"/>
    <col min="15881" max="16128" width="11.42578125" style="44"/>
    <col min="16129" max="16129" width="7.7109375" style="44" customWidth="1"/>
    <col min="16130" max="16130" width="47.5703125" style="44" customWidth="1"/>
    <col min="16131" max="16131" width="12.42578125" style="44" customWidth="1"/>
    <col min="16132" max="16132" width="14.5703125" style="44" bestFit="1" customWidth="1"/>
    <col min="16133" max="16134" width="13.5703125" style="44" bestFit="1" customWidth="1"/>
    <col min="16135" max="16135" width="11.42578125" style="44"/>
    <col min="16136" max="16136" width="13.5703125" style="44" bestFit="1" customWidth="1"/>
    <col min="16137" max="16384" width="11.42578125" style="44"/>
  </cols>
  <sheetData>
    <row r="1" spans="1:256" ht="18" x14ac:dyDescent="0.2">
      <c r="A1" s="177" t="s">
        <v>49</v>
      </c>
      <c r="B1" s="178"/>
      <c r="C1" s="178"/>
      <c r="D1" s="178"/>
      <c r="E1" s="178"/>
      <c r="F1" s="179"/>
    </row>
    <row r="2" spans="1:256" x14ac:dyDescent="0.2">
      <c r="A2" s="180" t="s">
        <v>33</v>
      </c>
      <c r="B2" s="181"/>
      <c r="C2" s="181"/>
      <c r="D2" s="181"/>
      <c r="E2" s="181"/>
      <c r="F2" s="182"/>
    </row>
    <row r="3" spans="1:256" ht="12.75" x14ac:dyDescent="0.2">
      <c r="A3" s="61"/>
      <c r="B3" s="62"/>
      <c r="C3" s="62"/>
      <c r="D3" s="62"/>
      <c r="E3" s="62"/>
      <c r="F3" s="63"/>
    </row>
    <row r="4" spans="1:256" ht="15" x14ac:dyDescent="0.25">
      <c r="A4" s="171" t="s">
        <v>97</v>
      </c>
      <c r="B4" s="172"/>
      <c r="C4" s="172"/>
      <c r="D4" s="172"/>
      <c r="E4" s="172"/>
      <c r="F4" s="173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5" x14ac:dyDescent="0.25">
      <c r="A5" s="174" t="s">
        <v>0</v>
      </c>
      <c r="B5" s="175"/>
      <c r="C5" s="175"/>
      <c r="D5" s="175"/>
      <c r="E5" s="175"/>
      <c r="F5" s="17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x14ac:dyDescent="0.2">
      <c r="A6" s="64"/>
      <c r="B6" s="41"/>
      <c r="C6" s="65"/>
      <c r="D6" s="41"/>
      <c r="E6" s="41"/>
      <c r="F6" s="66"/>
    </row>
    <row r="7" spans="1:256" ht="12.75" x14ac:dyDescent="0.2">
      <c r="A7" s="67" t="s">
        <v>1</v>
      </c>
      <c r="B7" s="67" t="s">
        <v>2</v>
      </c>
      <c r="C7" s="68" t="s">
        <v>60</v>
      </c>
      <c r="D7" s="69" t="s">
        <v>3</v>
      </c>
      <c r="E7" s="67" t="s">
        <v>4</v>
      </c>
      <c r="F7" s="69" t="s">
        <v>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x14ac:dyDescent="0.2">
      <c r="A8" s="70"/>
      <c r="C8" s="50"/>
      <c r="D8" s="51"/>
      <c r="E8" s="30"/>
      <c r="F8" s="53"/>
    </row>
    <row r="9" spans="1:256" x14ac:dyDescent="0.2">
      <c r="A9" s="70" t="s">
        <v>107</v>
      </c>
      <c r="B9" s="44" t="s">
        <v>6</v>
      </c>
      <c r="C9" s="50"/>
      <c r="D9" s="51" t="s">
        <v>3</v>
      </c>
      <c r="E9" s="30"/>
      <c r="F9" s="53" t="s">
        <v>3</v>
      </c>
      <c r="H9" s="71"/>
    </row>
    <row r="10" spans="1:256" x14ac:dyDescent="0.2">
      <c r="A10" s="70" t="s">
        <v>3</v>
      </c>
      <c r="B10" s="44" t="s">
        <v>61</v>
      </c>
      <c r="C10" s="50">
        <v>1</v>
      </c>
      <c r="D10" s="51">
        <f>345309399.87-8302041.07</f>
        <v>337007358.80000001</v>
      </c>
      <c r="E10" s="30"/>
      <c r="F10" s="53"/>
    </row>
    <row r="11" spans="1:256" x14ac:dyDescent="0.2">
      <c r="A11" s="70" t="s">
        <v>3</v>
      </c>
      <c r="B11" s="44" t="s">
        <v>62</v>
      </c>
      <c r="C11" s="52">
        <f>D11/D10</f>
        <v>0.82339035965881702</v>
      </c>
      <c r="D11" s="51">
        <f>284190960.36-6702349.99</f>
        <v>277488610.37</v>
      </c>
      <c r="E11" s="30"/>
      <c r="F11" s="53"/>
    </row>
    <row r="12" spans="1:256" x14ac:dyDescent="0.2">
      <c r="A12" s="70"/>
      <c r="B12" s="44" t="s">
        <v>63</v>
      </c>
      <c r="C12" s="52">
        <f>C10-C11</f>
        <v>0.17660964034118298</v>
      </c>
      <c r="D12" s="51">
        <f>D10-D11</f>
        <v>59518748.430000007</v>
      </c>
      <c r="E12" s="30" t="s">
        <v>3</v>
      </c>
      <c r="F12" s="53"/>
    </row>
    <row r="13" spans="1:256" x14ac:dyDescent="0.2">
      <c r="A13" s="70" t="s">
        <v>3</v>
      </c>
      <c r="C13" s="50"/>
      <c r="D13" s="51"/>
      <c r="E13" s="30"/>
      <c r="F13" s="53" t="s">
        <v>3</v>
      </c>
    </row>
    <row r="14" spans="1:256" x14ac:dyDescent="0.2">
      <c r="A14" s="70" t="str">
        <f>A9</f>
        <v>30.04.14</v>
      </c>
      <c r="B14" s="44" t="s">
        <v>7</v>
      </c>
      <c r="C14" s="50"/>
      <c r="D14" s="51"/>
      <c r="E14" s="30"/>
      <c r="F14" s="53"/>
    </row>
    <row r="15" spans="1:256" x14ac:dyDescent="0.2">
      <c r="A15" s="70"/>
      <c r="B15" s="44" t="s">
        <v>8</v>
      </c>
      <c r="C15" s="50"/>
      <c r="D15" s="51"/>
      <c r="E15" s="30"/>
      <c r="F15" s="53"/>
    </row>
    <row r="16" spans="1:256" x14ac:dyDescent="0.2">
      <c r="A16" s="70"/>
      <c r="B16" s="44" t="s">
        <v>9</v>
      </c>
      <c r="C16" s="50"/>
      <c r="D16" s="51"/>
      <c r="E16" s="30"/>
      <c r="F16" s="53"/>
    </row>
    <row r="17" spans="1:8" x14ac:dyDescent="0.2">
      <c r="A17" s="70"/>
      <c r="B17" s="44" t="s">
        <v>10</v>
      </c>
      <c r="C17" s="50"/>
      <c r="D17" s="51"/>
      <c r="E17" s="30">
        <v>0</v>
      </c>
      <c r="F17" s="53">
        <v>0</v>
      </c>
    </row>
    <row r="18" spans="1:8" x14ac:dyDescent="0.2">
      <c r="A18" s="70"/>
      <c r="C18" s="50"/>
      <c r="D18" s="51"/>
      <c r="E18" s="30"/>
      <c r="F18" s="53"/>
    </row>
    <row r="19" spans="1:8" x14ac:dyDescent="0.2">
      <c r="A19" s="70"/>
      <c r="C19" s="50"/>
      <c r="D19" s="51"/>
      <c r="E19" s="30"/>
      <c r="F19" s="53"/>
    </row>
    <row r="20" spans="1:8" x14ac:dyDescent="0.2">
      <c r="A20" s="70" t="str">
        <f>A9</f>
        <v>30.04.14</v>
      </c>
      <c r="B20" s="44" t="s">
        <v>50</v>
      </c>
      <c r="C20" s="50"/>
      <c r="D20" s="51"/>
      <c r="E20" s="30"/>
      <c r="F20" s="53"/>
    </row>
    <row r="21" spans="1:8" x14ac:dyDescent="0.2">
      <c r="A21" s="70"/>
      <c r="B21" s="44" t="s">
        <v>51</v>
      </c>
      <c r="C21" s="52">
        <f>E22/D21</f>
        <v>0.19927419422464721</v>
      </c>
      <c r="D21" s="51">
        <v>585525.79</v>
      </c>
      <c r="E21" s="30"/>
      <c r="F21" s="53"/>
    </row>
    <row r="22" spans="1:8" x14ac:dyDescent="0.2">
      <c r="A22" s="70"/>
      <c r="C22" s="50"/>
      <c r="D22" s="51"/>
      <c r="E22" s="30">
        <v>116680.18</v>
      </c>
      <c r="F22" s="53"/>
    </row>
    <row r="23" spans="1:8" x14ac:dyDescent="0.2">
      <c r="A23" s="70"/>
      <c r="C23" s="50"/>
      <c r="D23" s="51"/>
      <c r="E23" s="30"/>
      <c r="F23" s="53"/>
    </row>
    <row r="24" spans="1:8" x14ac:dyDescent="0.2">
      <c r="A24" s="70" t="str">
        <f>A9</f>
        <v>30.04.14</v>
      </c>
      <c r="B24" s="44" t="s">
        <v>34</v>
      </c>
      <c r="C24" s="50"/>
      <c r="D24" s="51"/>
      <c r="E24" s="30"/>
      <c r="F24" s="53"/>
    </row>
    <row r="25" spans="1:8" x14ac:dyDescent="0.2">
      <c r="A25" s="70"/>
      <c r="B25" s="44" t="s">
        <v>35</v>
      </c>
      <c r="C25" s="50"/>
      <c r="D25" s="51"/>
      <c r="E25" s="30"/>
      <c r="F25" s="53"/>
    </row>
    <row r="26" spans="1:8" x14ac:dyDescent="0.2">
      <c r="A26" s="70"/>
      <c r="B26" s="44" t="s">
        <v>36</v>
      </c>
      <c r="C26" s="52">
        <v>0.17660000000000001</v>
      </c>
      <c r="D26" s="51">
        <v>28439.69</v>
      </c>
      <c r="E26" s="30"/>
      <c r="F26" s="53"/>
    </row>
    <row r="27" spans="1:8" x14ac:dyDescent="0.2">
      <c r="A27" s="70"/>
      <c r="B27" s="44" t="s">
        <v>11</v>
      </c>
      <c r="C27" s="50"/>
      <c r="D27" s="51"/>
      <c r="E27" s="30">
        <f>D26*C26</f>
        <v>5022.4492540000001</v>
      </c>
      <c r="F27" s="53"/>
    </row>
    <row r="28" spans="1:8" x14ac:dyDescent="0.2">
      <c r="A28" s="70"/>
      <c r="C28" s="50"/>
      <c r="D28" s="51"/>
      <c r="E28" s="30"/>
      <c r="F28" s="53"/>
    </row>
    <row r="29" spans="1:8" x14ac:dyDescent="0.2">
      <c r="A29" s="70" t="str">
        <f>A9</f>
        <v>30.04.14</v>
      </c>
      <c r="B29" s="44" t="s">
        <v>48</v>
      </c>
      <c r="C29" s="50"/>
      <c r="D29" s="51"/>
      <c r="E29" s="30"/>
      <c r="F29" s="53"/>
    </row>
    <row r="30" spans="1:8" x14ac:dyDescent="0.2">
      <c r="A30" s="70"/>
      <c r="B30" s="44" t="s">
        <v>53</v>
      </c>
      <c r="C30" s="52">
        <v>0.17660000000000001</v>
      </c>
      <c r="D30" s="51">
        <v>462171.69</v>
      </c>
      <c r="E30" s="30"/>
      <c r="F30" s="53"/>
    </row>
    <row r="31" spans="1:8" x14ac:dyDescent="0.2">
      <c r="A31" s="70"/>
      <c r="B31" s="44" t="s">
        <v>66</v>
      </c>
      <c r="C31" s="52">
        <v>1.84E-2</v>
      </c>
      <c r="D31" s="51">
        <v>124340.92</v>
      </c>
      <c r="E31" s="30"/>
      <c r="F31" s="53"/>
      <c r="H31" s="72"/>
    </row>
    <row r="32" spans="1:8" x14ac:dyDescent="0.2">
      <c r="A32" s="70"/>
      <c r="B32" s="44" t="s">
        <v>67</v>
      </c>
      <c r="C32" s="52">
        <v>0.52290000000000003</v>
      </c>
      <c r="D32" s="51">
        <v>114380.91</v>
      </c>
      <c r="E32" s="30"/>
      <c r="F32" s="53"/>
    </row>
    <row r="33" spans="1:6" hidden="1" x14ac:dyDescent="0.2">
      <c r="A33" s="70"/>
      <c r="B33" s="44" t="s">
        <v>68</v>
      </c>
      <c r="C33" s="52">
        <v>0.1772</v>
      </c>
      <c r="D33" s="51">
        <v>0</v>
      </c>
      <c r="E33" s="30"/>
      <c r="F33" s="53"/>
    </row>
    <row r="34" spans="1:6" hidden="1" x14ac:dyDescent="0.2">
      <c r="A34" s="70"/>
      <c r="B34" s="44" t="s">
        <v>54</v>
      </c>
      <c r="C34" s="50"/>
      <c r="D34" s="51">
        <v>0</v>
      </c>
      <c r="E34" s="30"/>
      <c r="F34" s="53"/>
    </row>
    <row r="35" spans="1:6" hidden="1" x14ac:dyDescent="0.2">
      <c r="A35" s="70"/>
      <c r="B35" s="44" t="s">
        <v>69</v>
      </c>
      <c r="C35" s="52">
        <v>3.0599999999999999E-2</v>
      </c>
      <c r="D35" s="51">
        <v>0</v>
      </c>
      <c r="E35" s="30"/>
      <c r="F35" s="53"/>
    </row>
    <row r="36" spans="1:6" hidden="1" x14ac:dyDescent="0.2">
      <c r="A36" s="70"/>
      <c r="B36" s="44" t="s">
        <v>70</v>
      </c>
      <c r="C36" s="52">
        <v>0.21029999999999999</v>
      </c>
      <c r="D36" s="51">
        <v>0</v>
      </c>
      <c r="E36" s="30"/>
      <c r="F36" s="53"/>
    </row>
    <row r="37" spans="1:6" hidden="1" x14ac:dyDescent="0.2">
      <c r="A37" s="70"/>
      <c r="B37" s="44" t="s">
        <v>71</v>
      </c>
      <c r="C37" s="52"/>
      <c r="D37" s="51">
        <v>0</v>
      </c>
      <c r="E37" s="30"/>
      <c r="F37" s="53"/>
    </row>
    <row r="38" spans="1:6" x14ac:dyDescent="0.2">
      <c r="A38" s="70"/>
      <c r="B38" s="44" t="s">
        <v>59</v>
      </c>
      <c r="C38" s="52">
        <v>0.1822</v>
      </c>
      <c r="D38" s="51">
        <v>472336</v>
      </c>
      <c r="E38" s="30"/>
      <c r="F38" s="53"/>
    </row>
    <row r="39" spans="1:6" hidden="1" x14ac:dyDescent="0.2">
      <c r="A39" s="70"/>
      <c r="B39" s="44" t="s">
        <v>79</v>
      </c>
      <c r="C39" s="52">
        <v>0.316</v>
      </c>
      <c r="D39" s="51">
        <v>0</v>
      </c>
      <c r="E39" s="30"/>
      <c r="F39" s="53"/>
    </row>
    <row r="40" spans="1:6" hidden="1" x14ac:dyDescent="0.2">
      <c r="A40" s="70"/>
      <c r="B40" s="44" t="s">
        <v>80</v>
      </c>
      <c r="C40" s="52">
        <v>0.1767</v>
      </c>
      <c r="D40" s="51">
        <v>0</v>
      </c>
      <c r="E40" s="30"/>
      <c r="F40" s="53"/>
    </row>
    <row r="41" spans="1:6" ht="12.75" hidden="1" x14ac:dyDescent="0.2">
      <c r="A41" s="70"/>
      <c r="B41" s="45" t="s">
        <v>81</v>
      </c>
      <c r="C41" s="52">
        <v>1.6199999999999999E-2</v>
      </c>
      <c r="D41" s="51">
        <v>0</v>
      </c>
      <c r="E41" s="30"/>
      <c r="F41" s="53"/>
    </row>
    <row r="42" spans="1:6" ht="12.75" hidden="1" x14ac:dyDescent="0.2">
      <c r="A42" s="70"/>
      <c r="B42" s="45" t="s">
        <v>82</v>
      </c>
      <c r="C42" s="52">
        <v>0.24199999999999999</v>
      </c>
      <c r="D42" s="51">
        <v>0</v>
      </c>
      <c r="E42" s="30"/>
      <c r="F42" s="53"/>
    </row>
    <row r="43" spans="1:6" x14ac:dyDescent="0.2">
      <c r="A43" s="70"/>
      <c r="B43" s="44" t="s">
        <v>28</v>
      </c>
      <c r="C43" s="50"/>
      <c r="D43" s="51">
        <f>SUM(D30:D42)</f>
        <v>1173229.52</v>
      </c>
      <c r="E43" s="30"/>
      <c r="F43" s="53"/>
    </row>
    <row r="44" spans="1:6" x14ac:dyDescent="0.2">
      <c r="A44" s="70"/>
      <c r="B44" s="44" t="s">
        <v>11</v>
      </c>
      <c r="C44" s="50"/>
      <c r="D44" s="51"/>
      <c r="E44" s="30">
        <f>(D30*C30)+(D31*C31)+(D32*C32)+(D33*C33)+(D34*C34)+(D35*C35)+(D36*C36)+(D37*C37)+(D38*C38)+(D39*C39)+(D40*C40)+(D41*C41)+(D42*C42)</f>
        <v>229776.79042099998</v>
      </c>
      <c r="F44" s="53"/>
    </row>
    <row r="45" spans="1:6" x14ac:dyDescent="0.2">
      <c r="A45" s="70"/>
      <c r="C45" s="50"/>
      <c r="D45" s="51"/>
      <c r="E45" s="30"/>
      <c r="F45" s="53"/>
    </row>
    <row r="46" spans="1:6" x14ac:dyDescent="0.2">
      <c r="A46" s="70" t="str">
        <f>A9</f>
        <v>30.04.14</v>
      </c>
      <c r="B46" s="44" t="s">
        <v>30</v>
      </c>
      <c r="C46" s="50"/>
      <c r="D46" s="51"/>
      <c r="E46" s="30"/>
      <c r="F46" s="53"/>
    </row>
    <row r="47" spans="1:6" x14ac:dyDescent="0.2">
      <c r="A47" s="70"/>
      <c r="B47" s="44" t="s">
        <v>31</v>
      </c>
      <c r="C47" s="50"/>
      <c r="D47" s="51"/>
      <c r="E47" s="30"/>
      <c r="F47" s="53"/>
    </row>
    <row r="48" spans="1:6" x14ac:dyDescent="0.2">
      <c r="A48" s="70"/>
      <c r="B48" s="44" t="s">
        <v>84</v>
      </c>
      <c r="C48" s="52">
        <v>0.17660000000000001</v>
      </c>
      <c r="D48" s="51">
        <v>404777.87</v>
      </c>
      <c r="E48" s="30"/>
      <c r="F48" s="53"/>
    </row>
    <row r="49" spans="1:6" x14ac:dyDescent="0.2">
      <c r="A49" s="70"/>
      <c r="B49" s="44" t="s">
        <v>78</v>
      </c>
      <c r="C49" s="52">
        <v>0.17660000000000001</v>
      </c>
      <c r="D49" s="51">
        <v>19891.32</v>
      </c>
      <c r="E49" s="30"/>
      <c r="F49" s="53"/>
    </row>
    <row r="50" spans="1:6" x14ac:dyDescent="0.2">
      <c r="A50" s="70"/>
      <c r="B50" s="44" t="s">
        <v>83</v>
      </c>
      <c r="C50" s="52"/>
      <c r="D50" s="51"/>
      <c r="E50" s="30"/>
      <c r="F50" s="53"/>
    </row>
    <row r="51" spans="1:6" x14ac:dyDescent="0.2">
      <c r="A51" s="70"/>
      <c r="B51" s="44" t="s">
        <v>28</v>
      </c>
      <c r="C51" s="52"/>
      <c r="D51" s="51">
        <f>SUM(D48:D49)</f>
        <v>424669.19</v>
      </c>
      <c r="E51" s="30"/>
      <c r="F51" s="53"/>
    </row>
    <row r="52" spans="1:6" x14ac:dyDescent="0.2">
      <c r="A52" s="70"/>
      <c r="B52" s="44" t="s">
        <v>11</v>
      </c>
      <c r="C52" s="52"/>
      <c r="D52" s="51"/>
      <c r="E52" s="30">
        <f>(D48*C48)+(D49*C49)</f>
        <v>74996.578953999997</v>
      </c>
      <c r="F52" s="53"/>
    </row>
    <row r="53" spans="1:6" x14ac:dyDescent="0.2">
      <c r="A53" s="70" t="str">
        <f>A9</f>
        <v>30.04.14</v>
      </c>
      <c r="B53" s="44" t="s">
        <v>12</v>
      </c>
      <c r="C53" s="50"/>
      <c r="D53" s="51"/>
      <c r="E53" s="30"/>
      <c r="F53" s="53"/>
    </row>
    <row r="54" spans="1:6" x14ac:dyDescent="0.2">
      <c r="A54" s="70"/>
      <c r="B54" s="44" t="s">
        <v>91</v>
      </c>
      <c r="C54" s="54"/>
      <c r="D54" s="55">
        <v>0</v>
      </c>
      <c r="E54" s="30"/>
      <c r="F54" s="53"/>
    </row>
    <row r="55" spans="1:6" x14ac:dyDescent="0.2">
      <c r="A55" s="70"/>
      <c r="B55" s="44" t="s">
        <v>11</v>
      </c>
      <c r="C55" s="56"/>
      <c r="D55" s="55"/>
      <c r="E55" s="30">
        <f>D54*C54</f>
        <v>0</v>
      </c>
      <c r="F55" s="53"/>
    </row>
    <row r="56" spans="1:6" x14ac:dyDescent="0.2">
      <c r="A56" s="70"/>
      <c r="B56" s="44" t="s">
        <v>92</v>
      </c>
      <c r="C56" s="52">
        <v>0.24199999999999999</v>
      </c>
      <c r="D56" s="30">
        <v>938379.28</v>
      </c>
      <c r="E56" s="30"/>
      <c r="F56" s="53"/>
    </row>
    <row r="57" spans="1:6" x14ac:dyDescent="0.2">
      <c r="A57" s="70"/>
      <c r="B57" s="44" t="s">
        <v>11</v>
      </c>
      <c r="C57" s="50"/>
      <c r="D57" s="51"/>
      <c r="E57" s="30"/>
      <c r="F57" s="53">
        <f>D56*C56</f>
        <v>227087.78576</v>
      </c>
    </row>
    <row r="58" spans="1:6" x14ac:dyDescent="0.2">
      <c r="A58" s="70"/>
      <c r="C58" s="50"/>
      <c r="D58" s="51"/>
      <c r="E58" s="30"/>
      <c r="F58" s="53"/>
    </row>
    <row r="59" spans="1:6" x14ac:dyDescent="0.2">
      <c r="A59" s="73"/>
      <c r="B59" s="74" t="s">
        <v>76</v>
      </c>
      <c r="C59" s="75"/>
      <c r="D59" s="76"/>
      <c r="E59" s="77">
        <f>SUM(E9:E58)</f>
        <v>426475.99862900004</v>
      </c>
      <c r="F59" s="78">
        <f>SUM(F9:F58)</f>
        <v>227087.78576</v>
      </c>
    </row>
    <row r="64" spans="1:6" ht="12.75" x14ac:dyDescent="0.2">
      <c r="A64" s="79" t="s">
        <v>72</v>
      </c>
      <c r="B64" s="79"/>
      <c r="C64" s="79"/>
      <c r="D64" s="79"/>
      <c r="E64" s="80"/>
      <c r="F64" s="81"/>
    </row>
    <row r="65" spans="1:256" ht="12.75" x14ac:dyDescent="0.2">
      <c r="A65" s="79" t="s">
        <v>73</v>
      </c>
      <c r="B65" s="79"/>
      <c r="C65" s="79"/>
      <c r="D65" s="7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ht="12.75" x14ac:dyDescent="0.2">
      <c r="A66" s="79" t="s">
        <v>74</v>
      </c>
      <c r="B66" s="79"/>
      <c r="C66" s="79"/>
      <c r="D66" s="7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ht="12.75" x14ac:dyDescent="0.2">
      <c r="A67" s="79"/>
      <c r="B67" s="79"/>
      <c r="C67" s="79"/>
      <c r="D67" s="7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256" ht="12.75" x14ac:dyDescent="0.2">
      <c r="A68" s="79"/>
      <c r="B68" s="79"/>
      <c r="C68" s="79"/>
      <c r="D68" s="7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</row>
    <row r="69" spans="1:256" ht="12.75" x14ac:dyDescent="0.2">
      <c r="A69" s="79"/>
      <c r="B69" s="79"/>
      <c r="C69" s="79"/>
      <c r="D69" s="7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256" ht="12.75" x14ac:dyDescent="0.2">
      <c r="A70" s="79"/>
      <c r="B70" s="79"/>
      <c r="C70" s="79"/>
      <c r="D70" s="7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256" ht="12.75" x14ac:dyDescent="0.2">
      <c r="A71" s="79"/>
      <c r="B71" s="79"/>
      <c r="C71" s="79"/>
      <c r="D71" s="7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256" ht="12.75" x14ac:dyDescent="0.2">
      <c r="A72" s="79"/>
      <c r="B72" s="79"/>
      <c r="C72" s="79"/>
      <c r="D72" s="7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</row>
    <row r="73" spans="1:256" ht="12.75" x14ac:dyDescent="0.2">
      <c r="A73" s="79"/>
      <c r="B73" s="79"/>
      <c r="C73" s="79"/>
      <c r="D73" s="7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  <c r="IV73" s="81"/>
    </row>
    <row r="74" spans="1:256" ht="12.75" x14ac:dyDescent="0.2">
      <c r="A74" s="79"/>
      <c r="B74" s="79"/>
      <c r="C74" s="79"/>
      <c r="D74" s="7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</row>
    <row r="75" spans="1:256" ht="12.75" x14ac:dyDescent="0.2">
      <c r="A75" s="79"/>
      <c r="B75" s="79"/>
      <c r="C75" s="79"/>
      <c r="D75" s="7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</row>
    <row r="76" spans="1:256" ht="12.75" x14ac:dyDescent="0.2">
      <c r="A76" s="79"/>
      <c r="B76" s="79"/>
      <c r="C76" s="79"/>
      <c r="D76" s="7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  <c r="IV76" s="81"/>
    </row>
    <row r="77" spans="1:256" ht="12.75" x14ac:dyDescent="0.2">
      <c r="A77" s="79"/>
      <c r="B77" s="79"/>
      <c r="C77" s="79"/>
      <c r="D77" s="79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</row>
    <row r="78" spans="1:256" ht="12.75" x14ac:dyDescent="0.2">
      <c r="A78" s="79"/>
      <c r="B78" s="79"/>
      <c r="C78" s="79"/>
      <c r="D78" s="79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</row>
    <row r="79" spans="1:256" ht="12.75" x14ac:dyDescent="0.2">
      <c r="A79" s="79"/>
      <c r="B79" s="79"/>
      <c r="C79" s="79"/>
      <c r="D79" s="79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  <c r="IV79" s="81"/>
    </row>
    <row r="80" spans="1:256" ht="12.75" x14ac:dyDescent="0.2">
      <c r="A80" s="79"/>
      <c r="B80" s="79"/>
      <c r="C80" s="79"/>
      <c r="D80" s="79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</row>
    <row r="81" spans="1:256" ht="12.75" x14ac:dyDescent="0.2">
      <c r="A81" s="79"/>
      <c r="B81" s="79"/>
      <c r="C81" s="79"/>
      <c r="D81" s="79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</row>
    <row r="82" spans="1:256" ht="12.75" x14ac:dyDescent="0.2">
      <c r="A82" s="79"/>
      <c r="B82" s="79"/>
      <c r="C82" s="79"/>
      <c r="D82" s="79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  <c r="IV82" s="81"/>
    </row>
    <row r="83" spans="1:256" ht="12.75" x14ac:dyDescent="0.2">
      <c r="A83" s="79"/>
      <c r="B83" s="79"/>
      <c r="C83" s="79"/>
      <c r="D83" s="79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  <c r="IV83" s="81"/>
    </row>
    <row r="84" spans="1:256" ht="12.75" x14ac:dyDescent="0.2">
      <c r="A84" s="79"/>
      <c r="B84" s="79"/>
      <c r="C84" s="79"/>
      <c r="D84" s="79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  <c r="IV84" s="81"/>
    </row>
    <row r="85" spans="1:256" ht="18" x14ac:dyDescent="0.2">
      <c r="A85" s="177" t="s">
        <v>49</v>
      </c>
      <c r="B85" s="178"/>
      <c r="C85" s="178"/>
      <c r="D85" s="178"/>
      <c r="E85" s="178"/>
      <c r="F85" s="179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  <c r="IV85" s="81"/>
    </row>
    <row r="86" spans="1:256" x14ac:dyDescent="0.2">
      <c r="A86" s="180" t="s">
        <v>33</v>
      </c>
      <c r="B86" s="181"/>
      <c r="C86" s="181"/>
      <c r="D86" s="181"/>
      <c r="E86" s="181"/>
      <c r="F86" s="182"/>
    </row>
    <row r="87" spans="1:256" ht="12.75" x14ac:dyDescent="0.2">
      <c r="A87" s="82"/>
      <c r="B87" s="83"/>
      <c r="C87" s="83"/>
      <c r="D87" s="83"/>
      <c r="E87" s="83"/>
      <c r="F87" s="84"/>
    </row>
    <row r="88" spans="1:256" ht="15" x14ac:dyDescent="0.25">
      <c r="A88" s="171" t="s">
        <v>97</v>
      </c>
      <c r="B88" s="172"/>
      <c r="C88" s="172"/>
      <c r="D88" s="172"/>
      <c r="E88" s="172"/>
      <c r="F88" s="173"/>
    </row>
    <row r="89" spans="1:256" ht="15" x14ac:dyDescent="0.25">
      <c r="A89" s="174" t="s">
        <v>0</v>
      </c>
      <c r="B89" s="175"/>
      <c r="C89" s="175"/>
      <c r="D89" s="175"/>
      <c r="E89" s="175"/>
      <c r="F89" s="176"/>
    </row>
    <row r="91" spans="1:256" ht="12.75" hidden="1" x14ac:dyDescent="0.2">
      <c r="A91" s="67" t="s">
        <v>1</v>
      </c>
      <c r="B91" s="67" t="s">
        <v>2</v>
      </c>
      <c r="C91" s="68" t="s">
        <v>60</v>
      </c>
      <c r="D91" s="69" t="s">
        <v>3</v>
      </c>
      <c r="E91" s="67" t="s">
        <v>4</v>
      </c>
      <c r="F91" s="69" t="s">
        <v>5</v>
      </c>
    </row>
    <row r="92" spans="1:256" hidden="1" x14ac:dyDescent="0.2">
      <c r="A92" s="85" t="str">
        <f>A9</f>
        <v>30.04.14</v>
      </c>
      <c r="B92" s="86" t="s">
        <v>55</v>
      </c>
      <c r="C92" s="87"/>
      <c r="D92" s="88"/>
      <c r="E92" s="89"/>
      <c r="F92" s="88"/>
    </row>
    <row r="93" spans="1:256" hidden="1" x14ac:dyDescent="0.2">
      <c r="A93" s="70"/>
      <c r="B93" s="41" t="s">
        <v>56</v>
      </c>
      <c r="C93" s="50"/>
      <c r="D93" s="30"/>
      <c r="E93" s="42"/>
      <c r="F93" s="30"/>
    </row>
    <row r="94" spans="1:256" hidden="1" x14ac:dyDescent="0.2">
      <c r="A94" s="70"/>
      <c r="B94" s="41" t="s">
        <v>57</v>
      </c>
      <c r="C94" s="52">
        <v>0.1724</v>
      </c>
      <c r="D94" s="30">
        <v>0</v>
      </c>
      <c r="E94" s="42"/>
      <c r="F94" s="30"/>
    </row>
    <row r="95" spans="1:256" hidden="1" x14ac:dyDescent="0.2">
      <c r="A95" s="70"/>
      <c r="B95" s="41" t="s">
        <v>11</v>
      </c>
      <c r="C95" s="50"/>
      <c r="D95" s="30"/>
      <c r="E95" s="42"/>
      <c r="F95" s="30">
        <f>D94*C94</f>
        <v>0</v>
      </c>
    </row>
    <row r="96" spans="1:256" hidden="1" x14ac:dyDescent="0.2">
      <c r="A96" s="70" t="str">
        <f>A9</f>
        <v>30.04.14</v>
      </c>
      <c r="B96" s="41" t="s">
        <v>85</v>
      </c>
      <c r="C96" s="50"/>
      <c r="D96" s="30"/>
      <c r="E96" s="42"/>
      <c r="F96" s="30"/>
    </row>
    <row r="97" spans="1:8" hidden="1" x14ac:dyDescent="0.2">
      <c r="A97" s="70"/>
      <c r="B97" s="41" t="s">
        <v>86</v>
      </c>
      <c r="C97" s="52">
        <v>0.1724</v>
      </c>
      <c r="D97" s="30">
        <v>0</v>
      </c>
      <c r="E97" s="42"/>
      <c r="F97" s="30"/>
    </row>
    <row r="98" spans="1:8" hidden="1" x14ac:dyDescent="0.2">
      <c r="A98" s="70"/>
      <c r="B98" s="41" t="s">
        <v>87</v>
      </c>
      <c r="C98" s="50"/>
      <c r="D98" s="30"/>
      <c r="E98" s="42"/>
      <c r="F98" s="30"/>
    </row>
    <row r="99" spans="1:8" hidden="1" x14ac:dyDescent="0.2">
      <c r="A99" s="70"/>
      <c r="B99" s="41" t="s">
        <v>11</v>
      </c>
      <c r="C99" s="50"/>
      <c r="D99" s="30"/>
      <c r="E99" s="42"/>
      <c r="F99" s="30">
        <f>D97*C97</f>
        <v>0</v>
      </c>
    </row>
    <row r="100" spans="1:8" hidden="1" x14ac:dyDescent="0.2">
      <c r="A100" s="70" t="str">
        <f>A14</f>
        <v>30.04.14</v>
      </c>
      <c r="B100" s="41" t="s">
        <v>85</v>
      </c>
      <c r="C100" s="50"/>
      <c r="D100" s="30"/>
      <c r="E100" s="42"/>
      <c r="F100" s="30"/>
    </row>
    <row r="101" spans="1:8" hidden="1" x14ac:dyDescent="0.2">
      <c r="A101" s="70"/>
      <c r="B101" s="41" t="s">
        <v>89</v>
      </c>
      <c r="C101" s="52">
        <v>0.1799</v>
      </c>
      <c r="D101" s="30">
        <v>0</v>
      </c>
      <c r="E101" s="42"/>
      <c r="F101" s="30"/>
    </row>
    <row r="102" spans="1:8" hidden="1" x14ac:dyDescent="0.2">
      <c r="A102" s="70"/>
      <c r="B102" s="41" t="s">
        <v>87</v>
      </c>
      <c r="C102" s="50"/>
      <c r="D102" s="30"/>
      <c r="E102" s="42"/>
      <c r="F102" s="30"/>
    </row>
    <row r="103" spans="1:8" hidden="1" x14ac:dyDescent="0.2">
      <c r="A103" s="70"/>
      <c r="B103" s="41" t="s">
        <v>11</v>
      </c>
      <c r="C103" s="50"/>
      <c r="D103" s="30"/>
      <c r="E103" s="42"/>
      <c r="F103" s="30">
        <f>D101*C101</f>
        <v>0</v>
      </c>
    </row>
    <row r="104" spans="1:8" hidden="1" x14ac:dyDescent="0.2">
      <c r="A104" s="70" t="str">
        <f>A14</f>
        <v>30.04.14</v>
      </c>
      <c r="B104" s="41" t="s">
        <v>94</v>
      </c>
      <c r="C104" s="50"/>
      <c r="D104" s="30" t="s">
        <v>3</v>
      </c>
      <c r="E104" s="42"/>
      <c r="F104" s="30" t="s">
        <v>3</v>
      </c>
    </row>
    <row r="105" spans="1:8" x14ac:dyDescent="0.2">
      <c r="A105" s="70" t="s">
        <v>3</v>
      </c>
      <c r="B105" s="41" t="s">
        <v>95</v>
      </c>
      <c r="C105" s="50"/>
      <c r="D105" s="30" t="s">
        <v>3</v>
      </c>
      <c r="E105" s="42" t="s">
        <v>3</v>
      </c>
      <c r="F105" s="30"/>
    </row>
    <row r="106" spans="1:8" x14ac:dyDescent="0.2">
      <c r="A106" s="70" t="s">
        <v>3</v>
      </c>
      <c r="B106" s="41" t="s">
        <v>15</v>
      </c>
      <c r="C106" s="50"/>
      <c r="D106" s="42"/>
      <c r="E106" s="60">
        <v>594484.84</v>
      </c>
      <c r="F106" s="30"/>
    </row>
    <row r="107" spans="1:8" x14ac:dyDescent="0.2">
      <c r="A107" s="70" t="str">
        <f>A9</f>
        <v>30.04.14</v>
      </c>
      <c r="B107" s="41" t="s">
        <v>13</v>
      </c>
      <c r="C107" s="50"/>
      <c r="D107" s="30"/>
      <c r="E107" s="42"/>
      <c r="F107" s="30" t="s">
        <v>3</v>
      </c>
    </row>
    <row r="108" spans="1:8" x14ac:dyDescent="0.2">
      <c r="A108" s="70" t="s">
        <v>3</v>
      </c>
      <c r="B108" s="41" t="s">
        <v>14</v>
      </c>
      <c r="C108" s="50"/>
      <c r="D108" s="30" t="s">
        <v>3</v>
      </c>
      <c r="E108" s="42" t="s">
        <v>3</v>
      </c>
      <c r="F108" s="30"/>
    </row>
    <row r="109" spans="1:8" x14ac:dyDescent="0.2">
      <c r="A109" s="70" t="s">
        <v>3</v>
      </c>
      <c r="B109" s="41" t="s">
        <v>15</v>
      </c>
      <c r="C109" s="50"/>
      <c r="D109" s="30" t="s">
        <v>3</v>
      </c>
      <c r="E109" s="42">
        <v>156797.84</v>
      </c>
      <c r="F109" s="30"/>
    </row>
    <row r="110" spans="1:8" x14ac:dyDescent="0.2">
      <c r="A110" s="70"/>
      <c r="B110" s="41" t="s">
        <v>3</v>
      </c>
      <c r="C110" s="50"/>
      <c r="D110" s="30" t="s">
        <v>3</v>
      </c>
      <c r="E110" s="42"/>
      <c r="F110" s="30"/>
    </row>
    <row r="111" spans="1:8" x14ac:dyDescent="0.2">
      <c r="A111" s="70" t="s">
        <v>3</v>
      </c>
      <c r="B111" s="41" t="s">
        <v>16</v>
      </c>
      <c r="C111" s="50"/>
      <c r="D111" s="30"/>
      <c r="E111" s="78">
        <f>E59+E106+E109</f>
        <v>1177758.678629</v>
      </c>
      <c r="F111" s="78">
        <f>F59+F95+F99+F103</f>
        <v>227087.78576</v>
      </c>
      <c r="H111" s="90"/>
    </row>
    <row r="112" spans="1:8" x14ac:dyDescent="0.2">
      <c r="A112" s="70" t="s">
        <v>3</v>
      </c>
      <c r="B112" s="41" t="s">
        <v>3</v>
      </c>
      <c r="C112" s="50"/>
      <c r="D112" s="30"/>
      <c r="E112" s="42"/>
      <c r="F112" s="30"/>
    </row>
    <row r="113" spans="1:6" x14ac:dyDescent="0.2">
      <c r="A113" s="70" t="str">
        <f>A9</f>
        <v>30.04.14</v>
      </c>
      <c r="B113" s="91" t="s">
        <v>17</v>
      </c>
      <c r="C113" s="92"/>
      <c r="D113" s="30"/>
      <c r="E113" s="42"/>
      <c r="F113" s="30"/>
    </row>
    <row r="114" spans="1:6" x14ac:dyDescent="0.2">
      <c r="A114" s="70"/>
      <c r="B114" s="41" t="s">
        <v>3</v>
      </c>
      <c r="C114" s="50"/>
      <c r="D114" s="30"/>
      <c r="E114" s="42"/>
      <c r="F114" s="30"/>
    </row>
    <row r="115" spans="1:6" x14ac:dyDescent="0.2">
      <c r="A115" s="70"/>
      <c r="B115" s="41" t="s">
        <v>18</v>
      </c>
      <c r="C115" s="50"/>
      <c r="D115" s="30"/>
      <c r="E115" s="42"/>
      <c r="F115" s="30">
        <v>-1382816.57</v>
      </c>
    </row>
    <row r="116" spans="1:6" x14ac:dyDescent="0.2">
      <c r="A116" s="70"/>
      <c r="B116" s="41" t="s">
        <v>64</v>
      </c>
      <c r="C116" s="50"/>
      <c r="D116" s="30"/>
      <c r="E116" s="42"/>
      <c r="F116" s="30">
        <v>-2743559.48</v>
      </c>
    </row>
    <row r="117" spans="1:6" x14ac:dyDescent="0.2">
      <c r="A117" s="70"/>
      <c r="B117" s="41" t="s">
        <v>65</v>
      </c>
      <c r="C117" s="50"/>
      <c r="D117" s="30"/>
      <c r="E117" s="42"/>
      <c r="F117" s="30">
        <f>F115+F116</f>
        <v>-4126376.05</v>
      </c>
    </row>
    <row r="118" spans="1:6" x14ac:dyDescent="0.2">
      <c r="A118" s="70" t="s">
        <v>3</v>
      </c>
      <c r="B118" s="41" t="s">
        <v>19</v>
      </c>
      <c r="C118" s="50"/>
      <c r="D118" s="30"/>
      <c r="E118" s="42"/>
      <c r="F118" s="30"/>
    </row>
    <row r="119" spans="1:6" x14ac:dyDescent="0.2">
      <c r="A119" s="70"/>
      <c r="B119" s="41" t="s">
        <v>29</v>
      </c>
      <c r="C119" s="50"/>
      <c r="D119" s="30"/>
      <c r="E119" s="42">
        <v>0</v>
      </c>
      <c r="F119" s="30"/>
    </row>
    <row r="120" spans="1:6" x14ac:dyDescent="0.2">
      <c r="A120" s="70"/>
      <c r="B120" s="41" t="s">
        <v>42</v>
      </c>
      <c r="C120" s="50"/>
      <c r="D120" s="30" t="s">
        <v>3</v>
      </c>
      <c r="E120" s="42">
        <f>E44</f>
        <v>229776.79042099998</v>
      </c>
      <c r="F120" s="30"/>
    </row>
    <row r="121" spans="1:6" x14ac:dyDescent="0.2">
      <c r="A121" s="70"/>
      <c r="B121" s="41" t="s">
        <v>43</v>
      </c>
      <c r="C121" s="50"/>
      <c r="D121" s="30"/>
      <c r="E121" s="42">
        <f>E27</f>
        <v>5022.4492540000001</v>
      </c>
      <c r="F121" s="30"/>
    </row>
    <row r="122" spans="1:6" x14ac:dyDescent="0.2">
      <c r="A122" s="70"/>
      <c r="B122" s="41" t="s">
        <v>52</v>
      </c>
      <c r="C122" s="50"/>
      <c r="D122" s="30"/>
      <c r="E122" s="42">
        <f>E22</f>
        <v>116680.18</v>
      </c>
      <c r="F122" s="30"/>
    </row>
    <row r="123" spans="1:6" x14ac:dyDescent="0.2">
      <c r="A123" s="70"/>
      <c r="B123" s="41" t="s">
        <v>32</v>
      </c>
      <c r="C123" s="50"/>
      <c r="D123" s="30" t="s">
        <v>3</v>
      </c>
      <c r="E123" s="42">
        <f>E52</f>
        <v>74996.578953999997</v>
      </c>
      <c r="F123" s="30"/>
    </row>
    <row r="124" spans="1:6" x14ac:dyDescent="0.2">
      <c r="A124" s="70"/>
      <c r="B124" s="41" t="s">
        <v>20</v>
      </c>
      <c r="C124" s="50"/>
      <c r="D124" s="30"/>
      <c r="E124" s="42">
        <f>E55</f>
        <v>0</v>
      </c>
      <c r="F124" s="30"/>
    </row>
    <row r="125" spans="1:6" x14ac:dyDescent="0.2">
      <c r="A125" s="70" t="s">
        <v>3</v>
      </c>
      <c r="B125" s="41" t="s">
        <v>21</v>
      </c>
      <c r="C125" s="50"/>
      <c r="D125" s="30"/>
      <c r="E125" s="42">
        <f>E109</f>
        <v>156797.84</v>
      </c>
      <c r="F125" s="30" t="s">
        <v>3</v>
      </c>
    </row>
    <row r="126" spans="1:6" x14ac:dyDescent="0.2">
      <c r="A126" s="70"/>
      <c r="B126" s="41" t="s">
        <v>96</v>
      </c>
      <c r="C126" s="50"/>
      <c r="D126" s="30"/>
      <c r="E126" s="42">
        <f>E106</f>
        <v>594484.84</v>
      </c>
      <c r="F126" s="30"/>
    </row>
    <row r="127" spans="1:6" x14ac:dyDescent="0.2">
      <c r="A127" s="70"/>
      <c r="B127" s="41" t="s">
        <v>37</v>
      </c>
      <c r="C127" s="50"/>
      <c r="D127" s="30"/>
      <c r="E127" s="42">
        <v>4920931.29</v>
      </c>
      <c r="F127" s="30"/>
    </row>
    <row r="128" spans="1:6" x14ac:dyDescent="0.2">
      <c r="A128" s="70"/>
      <c r="C128" s="50"/>
      <c r="D128" s="30"/>
      <c r="E128" s="42"/>
      <c r="F128" s="30">
        <f>SUM(E119:E128)</f>
        <v>6098689.9686289998</v>
      </c>
    </row>
    <row r="129" spans="1:6" x14ac:dyDescent="0.2">
      <c r="A129" s="70"/>
      <c r="B129" s="41" t="s">
        <v>22</v>
      </c>
      <c r="C129" s="50"/>
      <c r="D129" s="30"/>
      <c r="E129" s="42"/>
      <c r="F129" s="30" t="s">
        <v>3</v>
      </c>
    </row>
    <row r="130" spans="1:6" x14ac:dyDescent="0.2">
      <c r="A130" s="70"/>
      <c r="B130" s="41" t="s">
        <v>23</v>
      </c>
      <c r="C130" s="50"/>
      <c r="D130" s="30"/>
      <c r="E130" s="42">
        <f>F17</f>
        <v>0</v>
      </c>
      <c r="F130" s="30"/>
    </row>
    <row r="131" spans="1:6" x14ac:dyDescent="0.2">
      <c r="A131" s="70"/>
      <c r="B131" s="41" t="s">
        <v>102</v>
      </c>
      <c r="C131" s="50"/>
      <c r="D131" s="30"/>
      <c r="E131" s="42">
        <f>F57</f>
        <v>227087.78576</v>
      </c>
      <c r="F131" s="30"/>
    </row>
    <row r="132" spans="1:6" x14ac:dyDescent="0.2">
      <c r="A132" s="70"/>
      <c r="B132" s="41" t="s">
        <v>58</v>
      </c>
      <c r="C132" s="50"/>
      <c r="D132" s="30"/>
      <c r="E132" s="42">
        <f>F95</f>
        <v>0</v>
      </c>
      <c r="F132" s="30"/>
    </row>
    <row r="133" spans="1:6" x14ac:dyDescent="0.2">
      <c r="A133" s="70"/>
      <c r="B133" s="41" t="s">
        <v>90</v>
      </c>
      <c r="C133" s="50"/>
      <c r="D133" s="30"/>
      <c r="E133" s="42">
        <f>F103</f>
        <v>0</v>
      </c>
      <c r="F133" s="30"/>
    </row>
    <row r="134" spans="1:6" x14ac:dyDescent="0.2">
      <c r="A134" s="70"/>
      <c r="B134" s="41" t="s">
        <v>88</v>
      </c>
      <c r="C134" s="50"/>
      <c r="D134" s="30"/>
      <c r="E134" s="42">
        <f>F99</f>
        <v>0</v>
      </c>
      <c r="F134" s="30"/>
    </row>
    <row r="135" spans="1:6" x14ac:dyDescent="0.2">
      <c r="A135" s="70"/>
      <c r="B135" s="41"/>
      <c r="C135" s="50"/>
      <c r="D135" s="30"/>
      <c r="E135" s="42"/>
      <c r="F135" s="30">
        <f>SUM(E130:E134)</f>
        <v>227087.78576</v>
      </c>
    </row>
    <row r="136" spans="1:6" x14ac:dyDescent="0.2">
      <c r="A136" s="70"/>
      <c r="B136" s="41" t="s">
        <v>24</v>
      </c>
      <c r="C136" s="50"/>
      <c r="D136" s="30"/>
      <c r="E136" s="42"/>
      <c r="F136" s="30">
        <f>F117+F128-F135</f>
        <v>1745226.1328690001</v>
      </c>
    </row>
    <row r="137" spans="1:6" x14ac:dyDescent="0.2">
      <c r="A137" s="70"/>
      <c r="B137" s="41" t="s">
        <v>3</v>
      </c>
      <c r="C137" s="50"/>
      <c r="D137" s="30"/>
      <c r="E137" s="42"/>
      <c r="F137" s="30"/>
    </row>
    <row r="138" spans="1:6" x14ac:dyDescent="0.2">
      <c r="A138" s="70"/>
      <c r="B138" s="41" t="s">
        <v>25</v>
      </c>
      <c r="C138" s="50"/>
      <c r="D138" s="30"/>
      <c r="E138" s="42"/>
      <c r="F138" s="30">
        <v>0</v>
      </c>
    </row>
    <row r="139" spans="1:6" x14ac:dyDescent="0.2">
      <c r="A139" s="70" t="s">
        <v>3</v>
      </c>
      <c r="B139" s="41" t="s">
        <v>26</v>
      </c>
      <c r="C139" s="50"/>
      <c r="D139" s="30"/>
      <c r="E139" s="42"/>
      <c r="F139" s="30">
        <f>F136+F138</f>
        <v>1745226.1328690001</v>
      </c>
    </row>
    <row r="140" spans="1:6" x14ac:dyDescent="0.2">
      <c r="A140" s="70"/>
      <c r="B140" s="41"/>
      <c r="C140" s="50"/>
      <c r="D140" s="30"/>
      <c r="E140" s="42"/>
      <c r="F140" s="30"/>
    </row>
    <row r="141" spans="1:6" x14ac:dyDescent="0.2">
      <c r="A141" s="70"/>
      <c r="B141" s="41" t="s">
        <v>27</v>
      </c>
      <c r="C141" s="50"/>
      <c r="D141" s="30"/>
      <c r="E141" s="42"/>
      <c r="F141" s="30">
        <f>F139*15%</f>
        <v>261783.91993035001</v>
      </c>
    </row>
    <row r="142" spans="1:6" ht="12.75" customHeight="1" x14ac:dyDescent="0.2">
      <c r="A142" s="70"/>
      <c r="B142" s="41" t="s">
        <v>109</v>
      </c>
      <c r="C142" s="50"/>
      <c r="D142" s="30"/>
      <c r="E142" s="42"/>
      <c r="F142" s="30">
        <v>166522.61300000001</v>
      </c>
    </row>
    <row r="143" spans="1:6" x14ac:dyDescent="0.2">
      <c r="A143" s="70"/>
      <c r="B143" s="41"/>
      <c r="C143" s="50"/>
      <c r="D143" s="30"/>
      <c r="E143" s="42"/>
      <c r="F143" s="30"/>
    </row>
    <row r="144" spans="1:6" x14ac:dyDescent="0.2">
      <c r="A144" s="70"/>
      <c r="B144" s="41" t="s">
        <v>38</v>
      </c>
      <c r="C144" s="50"/>
      <c r="D144" s="30"/>
      <c r="E144" s="42"/>
      <c r="F144" s="30">
        <f>F141+F142</f>
        <v>428306.53293035005</v>
      </c>
    </row>
    <row r="145" spans="1:256" ht="12.75" customHeight="1" x14ac:dyDescent="0.2">
      <c r="A145" s="70"/>
      <c r="B145" s="41" t="s">
        <v>44</v>
      </c>
      <c r="C145" s="50"/>
      <c r="D145" s="30"/>
      <c r="E145" s="42"/>
      <c r="F145" s="30">
        <v>184142.35</v>
      </c>
    </row>
    <row r="146" spans="1:256" x14ac:dyDescent="0.2">
      <c r="A146" s="70"/>
      <c r="B146" s="41" t="s">
        <v>46</v>
      </c>
      <c r="C146" s="50"/>
      <c r="D146" s="30"/>
      <c r="E146" s="42"/>
      <c r="F146" s="30">
        <v>0</v>
      </c>
    </row>
    <row r="147" spans="1:256" x14ac:dyDescent="0.2">
      <c r="A147" s="70"/>
      <c r="B147" s="41" t="s">
        <v>47</v>
      </c>
      <c r="C147" s="50"/>
      <c r="D147" s="30"/>
      <c r="E147" s="42"/>
      <c r="F147" s="30">
        <v>0</v>
      </c>
    </row>
    <row r="148" spans="1:256" x14ac:dyDescent="0.2">
      <c r="A148" s="70"/>
      <c r="B148" s="41" t="s">
        <v>45</v>
      </c>
      <c r="C148" s="50"/>
      <c r="D148" s="30"/>
      <c r="E148" s="42"/>
      <c r="F148" s="30"/>
    </row>
    <row r="149" spans="1:256" x14ac:dyDescent="0.2">
      <c r="A149" s="70"/>
      <c r="B149" s="41"/>
      <c r="C149" s="50"/>
      <c r="D149" s="30"/>
      <c r="E149" s="42"/>
      <c r="F149" s="30"/>
    </row>
    <row r="150" spans="1:256" x14ac:dyDescent="0.2">
      <c r="A150" s="70"/>
      <c r="B150" s="41" t="s">
        <v>39</v>
      </c>
      <c r="C150" s="50"/>
      <c r="D150" s="30"/>
      <c r="E150" s="42"/>
      <c r="F150" s="30">
        <f>IF((F144-F145-F146-F147-F148)&lt;0,0,F144-F145-F146-F147-F148)</f>
        <v>244164.18293035004</v>
      </c>
    </row>
    <row r="151" spans="1:256" x14ac:dyDescent="0.2">
      <c r="A151" s="70"/>
      <c r="B151" s="41" t="s">
        <v>40</v>
      </c>
      <c r="C151" s="50"/>
      <c r="D151" s="30"/>
      <c r="E151" s="42"/>
      <c r="F151" s="30">
        <v>0</v>
      </c>
    </row>
    <row r="152" spans="1:256" x14ac:dyDescent="0.2">
      <c r="A152" s="70"/>
      <c r="B152" s="41" t="s">
        <v>41</v>
      </c>
      <c r="C152" s="50"/>
      <c r="D152" s="30"/>
      <c r="E152" s="42"/>
      <c r="F152" s="30">
        <f>F144-F145</f>
        <v>244164.18293035004</v>
      </c>
    </row>
    <row r="153" spans="1:256" ht="12.75" x14ac:dyDescent="0.2">
      <c r="A153" s="73"/>
      <c r="B153" s="74" t="s">
        <v>3</v>
      </c>
      <c r="C153" s="75"/>
      <c r="D153" s="76"/>
      <c r="E153" s="93" t="s">
        <v>3</v>
      </c>
      <c r="F153" s="93" t="s">
        <v>3</v>
      </c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V153" s="81"/>
      <c r="HW153" s="81"/>
      <c r="HX153" s="81"/>
      <c r="HY153" s="81"/>
      <c r="HZ153" s="81"/>
      <c r="IA153" s="81"/>
      <c r="IB153" s="81"/>
      <c r="IC153" s="81"/>
      <c r="ID153" s="81"/>
      <c r="IE153" s="81"/>
      <c r="IF153" s="81"/>
      <c r="IG153" s="81"/>
      <c r="IH153" s="81"/>
      <c r="II153" s="81"/>
      <c r="IJ153" s="81"/>
      <c r="IK153" s="81"/>
      <c r="IL153" s="81"/>
      <c r="IM153" s="81"/>
      <c r="IN153" s="81"/>
      <c r="IO153" s="81"/>
      <c r="IP153" s="81"/>
      <c r="IQ153" s="81"/>
      <c r="IR153" s="81"/>
      <c r="IS153" s="81"/>
      <c r="IT153" s="81"/>
      <c r="IU153" s="81"/>
      <c r="IV153" s="81"/>
    </row>
    <row r="154" spans="1:256" ht="12.75" x14ac:dyDescent="0.2">
      <c r="A154" s="44" t="s">
        <v>75</v>
      </c>
      <c r="F154" s="95" t="s">
        <v>108</v>
      </c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  <c r="GT154" s="81"/>
      <c r="GU154" s="81"/>
      <c r="GV154" s="81"/>
      <c r="GW154" s="81"/>
      <c r="GX154" s="81"/>
      <c r="GY154" s="81"/>
      <c r="GZ154" s="81"/>
      <c r="HA154" s="81"/>
      <c r="HB154" s="81"/>
      <c r="HC154" s="81"/>
      <c r="HD154" s="81"/>
      <c r="HE154" s="81"/>
      <c r="HF154" s="81"/>
      <c r="HG154" s="81"/>
      <c r="HH154" s="81"/>
      <c r="HI154" s="81"/>
      <c r="HJ154" s="81"/>
      <c r="HK154" s="81"/>
      <c r="HL154" s="81"/>
      <c r="HM154" s="81"/>
      <c r="HN154" s="81"/>
      <c r="HO154" s="81"/>
      <c r="HP154" s="81"/>
      <c r="HQ154" s="81"/>
      <c r="HR154" s="81"/>
      <c r="HS154" s="81"/>
      <c r="HT154" s="81"/>
      <c r="HU154" s="81"/>
      <c r="HV154" s="81"/>
      <c r="HW154" s="81"/>
      <c r="HX154" s="81"/>
      <c r="HY154" s="81"/>
      <c r="HZ154" s="81"/>
      <c r="IA154" s="81"/>
      <c r="IB154" s="81"/>
      <c r="IC154" s="81"/>
      <c r="ID154" s="81"/>
      <c r="IE154" s="81"/>
      <c r="IF154" s="81"/>
      <c r="IG154" s="81"/>
      <c r="IH154" s="81"/>
      <c r="II154" s="81"/>
      <c r="IJ154" s="81"/>
      <c r="IK154" s="81"/>
      <c r="IL154" s="81"/>
      <c r="IM154" s="81"/>
      <c r="IN154" s="81"/>
      <c r="IO154" s="81"/>
      <c r="IP154" s="81"/>
      <c r="IQ154" s="81"/>
      <c r="IR154" s="81"/>
      <c r="IS154" s="81"/>
      <c r="IT154" s="81"/>
      <c r="IU154" s="81"/>
      <c r="IV154" s="81"/>
    </row>
    <row r="155" spans="1:256" ht="12.75" x14ac:dyDescent="0.2">
      <c r="F155" s="95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  <c r="HU155" s="81"/>
      <c r="HV155" s="81"/>
      <c r="HW155" s="81"/>
      <c r="HX155" s="81"/>
      <c r="HY155" s="81"/>
      <c r="HZ155" s="81"/>
      <c r="IA155" s="81"/>
      <c r="IB155" s="81"/>
      <c r="IC155" s="81"/>
      <c r="ID155" s="81"/>
      <c r="IE155" s="81"/>
      <c r="IF155" s="81"/>
      <c r="IG155" s="81"/>
      <c r="IH155" s="81"/>
      <c r="II155" s="81"/>
      <c r="IJ155" s="81"/>
      <c r="IK155" s="81"/>
      <c r="IL155" s="81"/>
      <c r="IM155" s="81"/>
      <c r="IN155" s="81"/>
      <c r="IO155" s="81"/>
      <c r="IP155" s="81"/>
      <c r="IQ155" s="81"/>
      <c r="IR155" s="81"/>
      <c r="IS155" s="81"/>
      <c r="IT155" s="81"/>
      <c r="IU155" s="81"/>
      <c r="IV155" s="81"/>
    </row>
    <row r="156" spans="1:256" ht="12.75" x14ac:dyDescent="0.2">
      <c r="F156" s="96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  <c r="HV156" s="81"/>
      <c r="HW156" s="81"/>
      <c r="HX156" s="81"/>
      <c r="HY156" s="81"/>
      <c r="HZ156" s="81"/>
      <c r="IA156" s="81"/>
      <c r="IB156" s="81"/>
      <c r="IC156" s="81"/>
      <c r="ID156" s="81"/>
      <c r="IE156" s="81"/>
      <c r="IF156" s="81"/>
      <c r="IG156" s="81"/>
      <c r="IH156" s="81"/>
      <c r="II156" s="81"/>
      <c r="IJ156" s="81"/>
      <c r="IK156" s="81"/>
      <c r="IL156" s="81"/>
      <c r="IM156" s="81"/>
      <c r="IN156" s="81"/>
      <c r="IO156" s="81"/>
      <c r="IP156" s="81"/>
      <c r="IQ156" s="81"/>
      <c r="IR156" s="81"/>
      <c r="IS156" s="81"/>
      <c r="IT156" s="81"/>
      <c r="IU156" s="81"/>
      <c r="IV156" s="81"/>
    </row>
    <row r="157" spans="1:256" ht="12.75" x14ac:dyDescent="0.2">
      <c r="F157" s="95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  <c r="HU157" s="81"/>
      <c r="HV157" s="81"/>
      <c r="HW157" s="81"/>
      <c r="HX157" s="81"/>
      <c r="HY157" s="81"/>
      <c r="HZ157" s="81"/>
      <c r="IA157" s="81"/>
      <c r="IB157" s="81"/>
      <c r="IC157" s="81"/>
      <c r="ID157" s="81"/>
      <c r="IE157" s="81"/>
      <c r="IF157" s="81"/>
      <c r="IG157" s="81"/>
      <c r="IH157" s="81"/>
      <c r="II157" s="81"/>
      <c r="IJ157" s="81"/>
      <c r="IK157" s="81"/>
      <c r="IL157" s="81"/>
      <c r="IM157" s="81"/>
      <c r="IN157" s="81"/>
      <c r="IO157" s="81"/>
      <c r="IP157" s="81"/>
      <c r="IQ157" s="81"/>
      <c r="IR157" s="81"/>
      <c r="IS157" s="81"/>
      <c r="IT157" s="81"/>
      <c r="IU157" s="81"/>
      <c r="IV157" s="81"/>
    </row>
    <row r="158" spans="1:256" ht="12.75" x14ac:dyDescent="0.2">
      <c r="F158" s="95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V158" s="81"/>
      <c r="HW158" s="81"/>
      <c r="HX158" s="81"/>
      <c r="HY158" s="81"/>
      <c r="HZ158" s="81"/>
      <c r="IA158" s="81"/>
      <c r="IB158" s="81"/>
      <c r="IC158" s="81"/>
      <c r="ID158" s="81"/>
      <c r="IE158" s="81"/>
      <c r="IF158" s="81"/>
      <c r="IG158" s="81"/>
      <c r="IH158" s="81"/>
      <c r="II158" s="81"/>
      <c r="IJ158" s="81"/>
      <c r="IK158" s="81"/>
      <c r="IL158" s="81"/>
      <c r="IM158" s="81"/>
      <c r="IN158" s="81"/>
      <c r="IO158" s="81"/>
      <c r="IP158" s="81"/>
      <c r="IQ158" s="81"/>
      <c r="IR158" s="81"/>
      <c r="IS158" s="81"/>
      <c r="IT158" s="81"/>
      <c r="IU158" s="81"/>
      <c r="IV158" s="81"/>
    </row>
    <row r="159" spans="1:256" ht="12.75" x14ac:dyDescent="0.2">
      <c r="F159" s="95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  <c r="HU159" s="81"/>
      <c r="HV159" s="81"/>
      <c r="HW159" s="81"/>
      <c r="HX159" s="81"/>
      <c r="HY159" s="81"/>
      <c r="HZ159" s="81"/>
      <c r="IA159" s="81"/>
      <c r="IB159" s="81"/>
      <c r="IC159" s="81"/>
      <c r="ID159" s="81"/>
      <c r="IE159" s="81"/>
      <c r="IF159" s="81"/>
      <c r="IG159" s="81"/>
      <c r="IH159" s="81"/>
      <c r="II159" s="81"/>
      <c r="IJ159" s="81"/>
      <c r="IK159" s="81"/>
      <c r="IL159" s="81"/>
      <c r="IM159" s="81"/>
      <c r="IN159" s="81"/>
      <c r="IO159" s="81"/>
      <c r="IP159" s="81"/>
      <c r="IQ159" s="81"/>
      <c r="IR159" s="81"/>
      <c r="IS159" s="81"/>
      <c r="IT159" s="81"/>
      <c r="IU159" s="81"/>
      <c r="IV159" s="81"/>
    </row>
    <row r="161" spans="1:6" ht="12.75" x14ac:dyDescent="0.2">
      <c r="A161" s="79" t="s">
        <v>72</v>
      </c>
      <c r="B161" s="79"/>
      <c r="C161" s="79"/>
      <c r="D161" s="79"/>
      <c r="E161" s="80"/>
      <c r="F161" s="81"/>
    </row>
    <row r="162" spans="1:6" ht="12.75" x14ac:dyDescent="0.2">
      <c r="A162" s="79" t="s">
        <v>73</v>
      </c>
      <c r="B162" s="79"/>
      <c r="C162" s="79"/>
      <c r="D162" s="79"/>
      <c r="E162" s="81"/>
      <c r="F162" s="81"/>
    </row>
    <row r="163" spans="1:6" ht="12.75" x14ac:dyDescent="0.2">
      <c r="A163" s="79" t="s">
        <v>74</v>
      </c>
      <c r="B163" s="79"/>
      <c r="C163" s="79"/>
      <c r="D163" s="79"/>
      <c r="E163" s="81"/>
      <c r="F163" s="81"/>
    </row>
  </sheetData>
  <mergeCells count="8">
    <mergeCell ref="A88:F88"/>
    <mergeCell ref="A89:F89"/>
    <mergeCell ref="A1:F1"/>
    <mergeCell ref="A2:F2"/>
    <mergeCell ref="A4:F4"/>
    <mergeCell ref="A5:F5"/>
    <mergeCell ref="A85:F85"/>
    <mergeCell ref="A86:F86"/>
  </mergeCells>
  <pageMargins left="0.511811024" right="0.511811024" top="0.78740157499999996" bottom="0.78740157499999996" header="0.31496062000000002" footer="0.31496062000000002"/>
  <pageSetup paperSize="9" scale="86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7"/>
  <sheetViews>
    <sheetView topLeftCell="A120" workbookViewId="0">
      <selection activeCell="A4" sqref="A4:F4"/>
    </sheetView>
  </sheetViews>
  <sheetFormatPr defaultColWidth="11.42578125" defaultRowHeight="12" x14ac:dyDescent="0.2"/>
  <cols>
    <col min="1" max="1" width="7.7109375" style="44" customWidth="1"/>
    <col min="2" max="2" width="47.5703125" style="44" customWidth="1"/>
    <col min="3" max="3" width="12.42578125" style="94" customWidth="1"/>
    <col min="4" max="4" width="14.5703125" style="44" bestFit="1" customWidth="1"/>
    <col min="5" max="6" width="13.5703125" style="44" bestFit="1" customWidth="1"/>
    <col min="7" max="7" width="11.42578125" style="44"/>
    <col min="8" max="8" width="13.5703125" style="44" bestFit="1" customWidth="1"/>
    <col min="9" max="256" width="11.42578125" style="44"/>
    <col min="257" max="257" width="7.7109375" style="44" customWidth="1"/>
    <col min="258" max="258" width="47.5703125" style="44" customWidth="1"/>
    <col min="259" max="259" width="12.42578125" style="44" customWidth="1"/>
    <col min="260" max="260" width="14.5703125" style="44" bestFit="1" customWidth="1"/>
    <col min="261" max="262" width="13.5703125" style="44" bestFit="1" customWidth="1"/>
    <col min="263" max="263" width="11.42578125" style="44"/>
    <col min="264" max="264" width="13.5703125" style="44" bestFit="1" customWidth="1"/>
    <col min="265" max="512" width="11.42578125" style="44"/>
    <col min="513" max="513" width="7.7109375" style="44" customWidth="1"/>
    <col min="514" max="514" width="47.5703125" style="44" customWidth="1"/>
    <col min="515" max="515" width="12.42578125" style="44" customWidth="1"/>
    <col min="516" max="516" width="14.5703125" style="44" bestFit="1" customWidth="1"/>
    <col min="517" max="518" width="13.5703125" style="44" bestFit="1" customWidth="1"/>
    <col min="519" max="519" width="11.42578125" style="44"/>
    <col min="520" max="520" width="13.5703125" style="44" bestFit="1" customWidth="1"/>
    <col min="521" max="768" width="11.42578125" style="44"/>
    <col min="769" max="769" width="7.7109375" style="44" customWidth="1"/>
    <col min="770" max="770" width="47.5703125" style="44" customWidth="1"/>
    <col min="771" max="771" width="12.42578125" style="44" customWidth="1"/>
    <col min="772" max="772" width="14.5703125" style="44" bestFit="1" customWidth="1"/>
    <col min="773" max="774" width="13.5703125" style="44" bestFit="1" customWidth="1"/>
    <col min="775" max="775" width="11.42578125" style="44"/>
    <col min="776" max="776" width="13.5703125" style="44" bestFit="1" customWidth="1"/>
    <col min="777" max="1024" width="11.42578125" style="44"/>
    <col min="1025" max="1025" width="7.7109375" style="44" customWidth="1"/>
    <col min="1026" max="1026" width="47.5703125" style="44" customWidth="1"/>
    <col min="1027" max="1027" width="12.42578125" style="44" customWidth="1"/>
    <col min="1028" max="1028" width="14.5703125" style="44" bestFit="1" customWidth="1"/>
    <col min="1029" max="1030" width="13.5703125" style="44" bestFit="1" customWidth="1"/>
    <col min="1031" max="1031" width="11.42578125" style="44"/>
    <col min="1032" max="1032" width="13.5703125" style="44" bestFit="1" customWidth="1"/>
    <col min="1033" max="1280" width="11.42578125" style="44"/>
    <col min="1281" max="1281" width="7.7109375" style="44" customWidth="1"/>
    <col min="1282" max="1282" width="47.5703125" style="44" customWidth="1"/>
    <col min="1283" max="1283" width="12.42578125" style="44" customWidth="1"/>
    <col min="1284" max="1284" width="14.5703125" style="44" bestFit="1" customWidth="1"/>
    <col min="1285" max="1286" width="13.5703125" style="44" bestFit="1" customWidth="1"/>
    <col min="1287" max="1287" width="11.42578125" style="44"/>
    <col min="1288" max="1288" width="13.5703125" style="44" bestFit="1" customWidth="1"/>
    <col min="1289" max="1536" width="11.42578125" style="44"/>
    <col min="1537" max="1537" width="7.7109375" style="44" customWidth="1"/>
    <col min="1538" max="1538" width="47.5703125" style="44" customWidth="1"/>
    <col min="1539" max="1539" width="12.42578125" style="44" customWidth="1"/>
    <col min="1540" max="1540" width="14.5703125" style="44" bestFit="1" customWidth="1"/>
    <col min="1541" max="1542" width="13.5703125" style="44" bestFit="1" customWidth="1"/>
    <col min="1543" max="1543" width="11.42578125" style="44"/>
    <col min="1544" max="1544" width="13.5703125" style="44" bestFit="1" customWidth="1"/>
    <col min="1545" max="1792" width="11.42578125" style="44"/>
    <col min="1793" max="1793" width="7.7109375" style="44" customWidth="1"/>
    <col min="1794" max="1794" width="47.5703125" style="44" customWidth="1"/>
    <col min="1795" max="1795" width="12.42578125" style="44" customWidth="1"/>
    <col min="1796" max="1796" width="14.5703125" style="44" bestFit="1" customWidth="1"/>
    <col min="1797" max="1798" width="13.5703125" style="44" bestFit="1" customWidth="1"/>
    <col min="1799" max="1799" width="11.42578125" style="44"/>
    <col min="1800" max="1800" width="13.5703125" style="44" bestFit="1" customWidth="1"/>
    <col min="1801" max="2048" width="11.42578125" style="44"/>
    <col min="2049" max="2049" width="7.7109375" style="44" customWidth="1"/>
    <col min="2050" max="2050" width="47.5703125" style="44" customWidth="1"/>
    <col min="2051" max="2051" width="12.42578125" style="44" customWidth="1"/>
    <col min="2052" max="2052" width="14.5703125" style="44" bestFit="1" customWidth="1"/>
    <col min="2053" max="2054" width="13.5703125" style="44" bestFit="1" customWidth="1"/>
    <col min="2055" max="2055" width="11.42578125" style="44"/>
    <col min="2056" max="2056" width="13.5703125" style="44" bestFit="1" customWidth="1"/>
    <col min="2057" max="2304" width="11.42578125" style="44"/>
    <col min="2305" max="2305" width="7.7109375" style="44" customWidth="1"/>
    <col min="2306" max="2306" width="47.5703125" style="44" customWidth="1"/>
    <col min="2307" max="2307" width="12.42578125" style="44" customWidth="1"/>
    <col min="2308" max="2308" width="14.5703125" style="44" bestFit="1" customWidth="1"/>
    <col min="2309" max="2310" width="13.5703125" style="44" bestFit="1" customWidth="1"/>
    <col min="2311" max="2311" width="11.42578125" style="44"/>
    <col min="2312" max="2312" width="13.5703125" style="44" bestFit="1" customWidth="1"/>
    <col min="2313" max="2560" width="11.42578125" style="44"/>
    <col min="2561" max="2561" width="7.7109375" style="44" customWidth="1"/>
    <col min="2562" max="2562" width="47.5703125" style="44" customWidth="1"/>
    <col min="2563" max="2563" width="12.42578125" style="44" customWidth="1"/>
    <col min="2564" max="2564" width="14.5703125" style="44" bestFit="1" customWidth="1"/>
    <col min="2565" max="2566" width="13.5703125" style="44" bestFit="1" customWidth="1"/>
    <col min="2567" max="2567" width="11.42578125" style="44"/>
    <col min="2568" max="2568" width="13.5703125" style="44" bestFit="1" customWidth="1"/>
    <col min="2569" max="2816" width="11.42578125" style="44"/>
    <col min="2817" max="2817" width="7.7109375" style="44" customWidth="1"/>
    <col min="2818" max="2818" width="47.5703125" style="44" customWidth="1"/>
    <col min="2819" max="2819" width="12.42578125" style="44" customWidth="1"/>
    <col min="2820" max="2820" width="14.5703125" style="44" bestFit="1" customWidth="1"/>
    <col min="2821" max="2822" width="13.5703125" style="44" bestFit="1" customWidth="1"/>
    <col min="2823" max="2823" width="11.42578125" style="44"/>
    <col min="2824" max="2824" width="13.5703125" style="44" bestFit="1" customWidth="1"/>
    <col min="2825" max="3072" width="11.42578125" style="44"/>
    <col min="3073" max="3073" width="7.7109375" style="44" customWidth="1"/>
    <col min="3074" max="3074" width="47.5703125" style="44" customWidth="1"/>
    <col min="3075" max="3075" width="12.42578125" style="44" customWidth="1"/>
    <col min="3076" max="3076" width="14.5703125" style="44" bestFit="1" customWidth="1"/>
    <col min="3077" max="3078" width="13.5703125" style="44" bestFit="1" customWidth="1"/>
    <col min="3079" max="3079" width="11.42578125" style="44"/>
    <col min="3080" max="3080" width="13.5703125" style="44" bestFit="1" customWidth="1"/>
    <col min="3081" max="3328" width="11.42578125" style="44"/>
    <col min="3329" max="3329" width="7.7109375" style="44" customWidth="1"/>
    <col min="3330" max="3330" width="47.5703125" style="44" customWidth="1"/>
    <col min="3331" max="3331" width="12.42578125" style="44" customWidth="1"/>
    <col min="3332" max="3332" width="14.5703125" style="44" bestFit="1" customWidth="1"/>
    <col min="3333" max="3334" width="13.5703125" style="44" bestFit="1" customWidth="1"/>
    <col min="3335" max="3335" width="11.42578125" style="44"/>
    <col min="3336" max="3336" width="13.5703125" style="44" bestFit="1" customWidth="1"/>
    <col min="3337" max="3584" width="11.42578125" style="44"/>
    <col min="3585" max="3585" width="7.7109375" style="44" customWidth="1"/>
    <col min="3586" max="3586" width="47.5703125" style="44" customWidth="1"/>
    <col min="3587" max="3587" width="12.42578125" style="44" customWidth="1"/>
    <col min="3588" max="3588" width="14.5703125" style="44" bestFit="1" customWidth="1"/>
    <col min="3589" max="3590" width="13.5703125" style="44" bestFit="1" customWidth="1"/>
    <col min="3591" max="3591" width="11.42578125" style="44"/>
    <col min="3592" max="3592" width="13.5703125" style="44" bestFit="1" customWidth="1"/>
    <col min="3593" max="3840" width="11.42578125" style="44"/>
    <col min="3841" max="3841" width="7.7109375" style="44" customWidth="1"/>
    <col min="3842" max="3842" width="47.5703125" style="44" customWidth="1"/>
    <col min="3843" max="3843" width="12.42578125" style="44" customWidth="1"/>
    <col min="3844" max="3844" width="14.5703125" style="44" bestFit="1" customWidth="1"/>
    <col min="3845" max="3846" width="13.5703125" style="44" bestFit="1" customWidth="1"/>
    <col min="3847" max="3847" width="11.42578125" style="44"/>
    <col min="3848" max="3848" width="13.5703125" style="44" bestFit="1" customWidth="1"/>
    <col min="3849" max="4096" width="11.42578125" style="44"/>
    <col min="4097" max="4097" width="7.7109375" style="44" customWidth="1"/>
    <col min="4098" max="4098" width="47.5703125" style="44" customWidth="1"/>
    <col min="4099" max="4099" width="12.42578125" style="44" customWidth="1"/>
    <col min="4100" max="4100" width="14.5703125" style="44" bestFit="1" customWidth="1"/>
    <col min="4101" max="4102" width="13.5703125" style="44" bestFit="1" customWidth="1"/>
    <col min="4103" max="4103" width="11.42578125" style="44"/>
    <col min="4104" max="4104" width="13.5703125" style="44" bestFit="1" customWidth="1"/>
    <col min="4105" max="4352" width="11.42578125" style="44"/>
    <col min="4353" max="4353" width="7.7109375" style="44" customWidth="1"/>
    <col min="4354" max="4354" width="47.5703125" style="44" customWidth="1"/>
    <col min="4355" max="4355" width="12.42578125" style="44" customWidth="1"/>
    <col min="4356" max="4356" width="14.5703125" style="44" bestFit="1" customWidth="1"/>
    <col min="4357" max="4358" width="13.5703125" style="44" bestFit="1" customWidth="1"/>
    <col min="4359" max="4359" width="11.42578125" style="44"/>
    <col min="4360" max="4360" width="13.5703125" style="44" bestFit="1" customWidth="1"/>
    <col min="4361" max="4608" width="11.42578125" style="44"/>
    <col min="4609" max="4609" width="7.7109375" style="44" customWidth="1"/>
    <col min="4610" max="4610" width="47.5703125" style="44" customWidth="1"/>
    <col min="4611" max="4611" width="12.42578125" style="44" customWidth="1"/>
    <col min="4612" max="4612" width="14.5703125" style="44" bestFit="1" customWidth="1"/>
    <col min="4613" max="4614" width="13.5703125" style="44" bestFit="1" customWidth="1"/>
    <col min="4615" max="4615" width="11.42578125" style="44"/>
    <col min="4616" max="4616" width="13.5703125" style="44" bestFit="1" customWidth="1"/>
    <col min="4617" max="4864" width="11.42578125" style="44"/>
    <col min="4865" max="4865" width="7.7109375" style="44" customWidth="1"/>
    <col min="4866" max="4866" width="47.5703125" style="44" customWidth="1"/>
    <col min="4867" max="4867" width="12.42578125" style="44" customWidth="1"/>
    <col min="4868" max="4868" width="14.5703125" style="44" bestFit="1" customWidth="1"/>
    <col min="4869" max="4870" width="13.5703125" style="44" bestFit="1" customWidth="1"/>
    <col min="4871" max="4871" width="11.42578125" style="44"/>
    <col min="4872" max="4872" width="13.5703125" style="44" bestFit="1" customWidth="1"/>
    <col min="4873" max="5120" width="11.42578125" style="44"/>
    <col min="5121" max="5121" width="7.7109375" style="44" customWidth="1"/>
    <col min="5122" max="5122" width="47.5703125" style="44" customWidth="1"/>
    <col min="5123" max="5123" width="12.42578125" style="44" customWidth="1"/>
    <col min="5124" max="5124" width="14.5703125" style="44" bestFit="1" customWidth="1"/>
    <col min="5125" max="5126" width="13.5703125" style="44" bestFit="1" customWidth="1"/>
    <col min="5127" max="5127" width="11.42578125" style="44"/>
    <col min="5128" max="5128" width="13.5703125" style="44" bestFit="1" customWidth="1"/>
    <col min="5129" max="5376" width="11.42578125" style="44"/>
    <col min="5377" max="5377" width="7.7109375" style="44" customWidth="1"/>
    <col min="5378" max="5378" width="47.5703125" style="44" customWidth="1"/>
    <col min="5379" max="5379" width="12.42578125" style="44" customWidth="1"/>
    <col min="5380" max="5380" width="14.5703125" style="44" bestFit="1" customWidth="1"/>
    <col min="5381" max="5382" width="13.5703125" style="44" bestFit="1" customWidth="1"/>
    <col min="5383" max="5383" width="11.42578125" style="44"/>
    <col min="5384" max="5384" width="13.5703125" style="44" bestFit="1" customWidth="1"/>
    <col min="5385" max="5632" width="11.42578125" style="44"/>
    <col min="5633" max="5633" width="7.7109375" style="44" customWidth="1"/>
    <col min="5634" max="5634" width="47.5703125" style="44" customWidth="1"/>
    <col min="5635" max="5635" width="12.42578125" style="44" customWidth="1"/>
    <col min="5636" max="5636" width="14.5703125" style="44" bestFit="1" customWidth="1"/>
    <col min="5637" max="5638" width="13.5703125" style="44" bestFit="1" customWidth="1"/>
    <col min="5639" max="5639" width="11.42578125" style="44"/>
    <col min="5640" max="5640" width="13.5703125" style="44" bestFit="1" customWidth="1"/>
    <col min="5641" max="5888" width="11.42578125" style="44"/>
    <col min="5889" max="5889" width="7.7109375" style="44" customWidth="1"/>
    <col min="5890" max="5890" width="47.5703125" style="44" customWidth="1"/>
    <col min="5891" max="5891" width="12.42578125" style="44" customWidth="1"/>
    <col min="5892" max="5892" width="14.5703125" style="44" bestFit="1" customWidth="1"/>
    <col min="5893" max="5894" width="13.5703125" style="44" bestFit="1" customWidth="1"/>
    <col min="5895" max="5895" width="11.42578125" style="44"/>
    <col min="5896" max="5896" width="13.5703125" style="44" bestFit="1" customWidth="1"/>
    <col min="5897" max="6144" width="11.42578125" style="44"/>
    <col min="6145" max="6145" width="7.7109375" style="44" customWidth="1"/>
    <col min="6146" max="6146" width="47.5703125" style="44" customWidth="1"/>
    <col min="6147" max="6147" width="12.42578125" style="44" customWidth="1"/>
    <col min="6148" max="6148" width="14.5703125" style="44" bestFit="1" customWidth="1"/>
    <col min="6149" max="6150" width="13.5703125" style="44" bestFit="1" customWidth="1"/>
    <col min="6151" max="6151" width="11.42578125" style="44"/>
    <col min="6152" max="6152" width="13.5703125" style="44" bestFit="1" customWidth="1"/>
    <col min="6153" max="6400" width="11.42578125" style="44"/>
    <col min="6401" max="6401" width="7.7109375" style="44" customWidth="1"/>
    <col min="6402" max="6402" width="47.5703125" style="44" customWidth="1"/>
    <col min="6403" max="6403" width="12.42578125" style="44" customWidth="1"/>
    <col min="6404" max="6404" width="14.5703125" style="44" bestFit="1" customWidth="1"/>
    <col min="6405" max="6406" width="13.5703125" style="44" bestFit="1" customWidth="1"/>
    <col min="6407" max="6407" width="11.42578125" style="44"/>
    <col min="6408" max="6408" width="13.5703125" style="44" bestFit="1" customWidth="1"/>
    <col min="6409" max="6656" width="11.42578125" style="44"/>
    <col min="6657" max="6657" width="7.7109375" style="44" customWidth="1"/>
    <col min="6658" max="6658" width="47.5703125" style="44" customWidth="1"/>
    <col min="6659" max="6659" width="12.42578125" style="44" customWidth="1"/>
    <col min="6660" max="6660" width="14.5703125" style="44" bestFit="1" customWidth="1"/>
    <col min="6661" max="6662" width="13.5703125" style="44" bestFit="1" customWidth="1"/>
    <col min="6663" max="6663" width="11.42578125" style="44"/>
    <col min="6664" max="6664" width="13.5703125" style="44" bestFit="1" customWidth="1"/>
    <col min="6665" max="6912" width="11.42578125" style="44"/>
    <col min="6913" max="6913" width="7.7109375" style="44" customWidth="1"/>
    <col min="6914" max="6914" width="47.5703125" style="44" customWidth="1"/>
    <col min="6915" max="6915" width="12.42578125" style="44" customWidth="1"/>
    <col min="6916" max="6916" width="14.5703125" style="44" bestFit="1" customWidth="1"/>
    <col min="6917" max="6918" width="13.5703125" style="44" bestFit="1" customWidth="1"/>
    <col min="6919" max="6919" width="11.42578125" style="44"/>
    <col min="6920" max="6920" width="13.5703125" style="44" bestFit="1" customWidth="1"/>
    <col min="6921" max="7168" width="11.42578125" style="44"/>
    <col min="7169" max="7169" width="7.7109375" style="44" customWidth="1"/>
    <col min="7170" max="7170" width="47.5703125" style="44" customWidth="1"/>
    <col min="7171" max="7171" width="12.42578125" style="44" customWidth="1"/>
    <col min="7172" max="7172" width="14.5703125" style="44" bestFit="1" customWidth="1"/>
    <col min="7173" max="7174" width="13.5703125" style="44" bestFit="1" customWidth="1"/>
    <col min="7175" max="7175" width="11.42578125" style="44"/>
    <col min="7176" max="7176" width="13.5703125" style="44" bestFit="1" customWidth="1"/>
    <col min="7177" max="7424" width="11.42578125" style="44"/>
    <col min="7425" max="7425" width="7.7109375" style="44" customWidth="1"/>
    <col min="7426" max="7426" width="47.5703125" style="44" customWidth="1"/>
    <col min="7427" max="7427" width="12.42578125" style="44" customWidth="1"/>
    <col min="7428" max="7428" width="14.5703125" style="44" bestFit="1" customWidth="1"/>
    <col min="7429" max="7430" width="13.5703125" style="44" bestFit="1" customWidth="1"/>
    <col min="7431" max="7431" width="11.42578125" style="44"/>
    <col min="7432" max="7432" width="13.5703125" style="44" bestFit="1" customWidth="1"/>
    <col min="7433" max="7680" width="11.42578125" style="44"/>
    <col min="7681" max="7681" width="7.7109375" style="44" customWidth="1"/>
    <col min="7682" max="7682" width="47.5703125" style="44" customWidth="1"/>
    <col min="7683" max="7683" width="12.42578125" style="44" customWidth="1"/>
    <col min="7684" max="7684" width="14.5703125" style="44" bestFit="1" customWidth="1"/>
    <col min="7685" max="7686" width="13.5703125" style="44" bestFit="1" customWidth="1"/>
    <col min="7687" max="7687" width="11.42578125" style="44"/>
    <col min="7688" max="7688" width="13.5703125" style="44" bestFit="1" customWidth="1"/>
    <col min="7689" max="7936" width="11.42578125" style="44"/>
    <col min="7937" max="7937" width="7.7109375" style="44" customWidth="1"/>
    <col min="7938" max="7938" width="47.5703125" style="44" customWidth="1"/>
    <col min="7939" max="7939" width="12.42578125" style="44" customWidth="1"/>
    <col min="7940" max="7940" width="14.5703125" style="44" bestFit="1" customWidth="1"/>
    <col min="7941" max="7942" width="13.5703125" style="44" bestFit="1" customWidth="1"/>
    <col min="7943" max="7943" width="11.42578125" style="44"/>
    <col min="7944" max="7944" width="13.5703125" style="44" bestFit="1" customWidth="1"/>
    <col min="7945" max="8192" width="11.42578125" style="44"/>
    <col min="8193" max="8193" width="7.7109375" style="44" customWidth="1"/>
    <col min="8194" max="8194" width="47.5703125" style="44" customWidth="1"/>
    <col min="8195" max="8195" width="12.42578125" style="44" customWidth="1"/>
    <col min="8196" max="8196" width="14.5703125" style="44" bestFit="1" customWidth="1"/>
    <col min="8197" max="8198" width="13.5703125" style="44" bestFit="1" customWidth="1"/>
    <col min="8199" max="8199" width="11.42578125" style="44"/>
    <col min="8200" max="8200" width="13.5703125" style="44" bestFit="1" customWidth="1"/>
    <col min="8201" max="8448" width="11.42578125" style="44"/>
    <col min="8449" max="8449" width="7.7109375" style="44" customWidth="1"/>
    <col min="8450" max="8450" width="47.5703125" style="44" customWidth="1"/>
    <col min="8451" max="8451" width="12.42578125" style="44" customWidth="1"/>
    <col min="8452" max="8452" width="14.5703125" style="44" bestFit="1" customWidth="1"/>
    <col min="8453" max="8454" width="13.5703125" style="44" bestFit="1" customWidth="1"/>
    <col min="8455" max="8455" width="11.42578125" style="44"/>
    <col min="8456" max="8456" width="13.5703125" style="44" bestFit="1" customWidth="1"/>
    <col min="8457" max="8704" width="11.42578125" style="44"/>
    <col min="8705" max="8705" width="7.7109375" style="44" customWidth="1"/>
    <col min="8706" max="8706" width="47.5703125" style="44" customWidth="1"/>
    <col min="8707" max="8707" width="12.42578125" style="44" customWidth="1"/>
    <col min="8708" max="8708" width="14.5703125" style="44" bestFit="1" customWidth="1"/>
    <col min="8709" max="8710" width="13.5703125" style="44" bestFit="1" customWidth="1"/>
    <col min="8711" max="8711" width="11.42578125" style="44"/>
    <col min="8712" max="8712" width="13.5703125" style="44" bestFit="1" customWidth="1"/>
    <col min="8713" max="8960" width="11.42578125" style="44"/>
    <col min="8961" max="8961" width="7.7109375" style="44" customWidth="1"/>
    <col min="8962" max="8962" width="47.5703125" style="44" customWidth="1"/>
    <col min="8963" max="8963" width="12.42578125" style="44" customWidth="1"/>
    <col min="8964" max="8964" width="14.5703125" style="44" bestFit="1" customWidth="1"/>
    <col min="8965" max="8966" width="13.5703125" style="44" bestFit="1" customWidth="1"/>
    <col min="8967" max="8967" width="11.42578125" style="44"/>
    <col min="8968" max="8968" width="13.5703125" style="44" bestFit="1" customWidth="1"/>
    <col min="8969" max="9216" width="11.42578125" style="44"/>
    <col min="9217" max="9217" width="7.7109375" style="44" customWidth="1"/>
    <col min="9218" max="9218" width="47.5703125" style="44" customWidth="1"/>
    <col min="9219" max="9219" width="12.42578125" style="44" customWidth="1"/>
    <col min="9220" max="9220" width="14.5703125" style="44" bestFit="1" customWidth="1"/>
    <col min="9221" max="9222" width="13.5703125" style="44" bestFit="1" customWidth="1"/>
    <col min="9223" max="9223" width="11.42578125" style="44"/>
    <col min="9224" max="9224" width="13.5703125" style="44" bestFit="1" customWidth="1"/>
    <col min="9225" max="9472" width="11.42578125" style="44"/>
    <col min="9473" max="9473" width="7.7109375" style="44" customWidth="1"/>
    <col min="9474" max="9474" width="47.5703125" style="44" customWidth="1"/>
    <col min="9475" max="9475" width="12.42578125" style="44" customWidth="1"/>
    <col min="9476" max="9476" width="14.5703125" style="44" bestFit="1" customWidth="1"/>
    <col min="9477" max="9478" width="13.5703125" style="44" bestFit="1" customWidth="1"/>
    <col min="9479" max="9479" width="11.42578125" style="44"/>
    <col min="9480" max="9480" width="13.5703125" style="44" bestFit="1" customWidth="1"/>
    <col min="9481" max="9728" width="11.42578125" style="44"/>
    <col min="9729" max="9729" width="7.7109375" style="44" customWidth="1"/>
    <col min="9730" max="9730" width="47.5703125" style="44" customWidth="1"/>
    <col min="9731" max="9731" width="12.42578125" style="44" customWidth="1"/>
    <col min="9732" max="9732" width="14.5703125" style="44" bestFit="1" customWidth="1"/>
    <col min="9733" max="9734" width="13.5703125" style="44" bestFit="1" customWidth="1"/>
    <col min="9735" max="9735" width="11.42578125" style="44"/>
    <col min="9736" max="9736" width="13.5703125" style="44" bestFit="1" customWidth="1"/>
    <col min="9737" max="9984" width="11.42578125" style="44"/>
    <col min="9985" max="9985" width="7.7109375" style="44" customWidth="1"/>
    <col min="9986" max="9986" width="47.5703125" style="44" customWidth="1"/>
    <col min="9987" max="9987" width="12.42578125" style="44" customWidth="1"/>
    <col min="9988" max="9988" width="14.5703125" style="44" bestFit="1" customWidth="1"/>
    <col min="9989" max="9990" width="13.5703125" style="44" bestFit="1" customWidth="1"/>
    <col min="9991" max="9991" width="11.42578125" style="44"/>
    <col min="9992" max="9992" width="13.5703125" style="44" bestFit="1" customWidth="1"/>
    <col min="9993" max="10240" width="11.42578125" style="44"/>
    <col min="10241" max="10241" width="7.7109375" style="44" customWidth="1"/>
    <col min="10242" max="10242" width="47.5703125" style="44" customWidth="1"/>
    <col min="10243" max="10243" width="12.42578125" style="44" customWidth="1"/>
    <col min="10244" max="10244" width="14.5703125" style="44" bestFit="1" customWidth="1"/>
    <col min="10245" max="10246" width="13.5703125" style="44" bestFit="1" customWidth="1"/>
    <col min="10247" max="10247" width="11.42578125" style="44"/>
    <col min="10248" max="10248" width="13.5703125" style="44" bestFit="1" customWidth="1"/>
    <col min="10249" max="10496" width="11.42578125" style="44"/>
    <col min="10497" max="10497" width="7.7109375" style="44" customWidth="1"/>
    <col min="10498" max="10498" width="47.5703125" style="44" customWidth="1"/>
    <col min="10499" max="10499" width="12.42578125" style="44" customWidth="1"/>
    <col min="10500" max="10500" width="14.5703125" style="44" bestFit="1" customWidth="1"/>
    <col min="10501" max="10502" width="13.5703125" style="44" bestFit="1" customWidth="1"/>
    <col min="10503" max="10503" width="11.42578125" style="44"/>
    <col min="10504" max="10504" width="13.5703125" style="44" bestFit="1" customWidth="1"/>
    <col min="10505" max="10752" width="11.42578125" style="44"/>
    <col min="10753" max="10753" width="7.7109375" style="44" customWidth="1"/>
    <col min="10754" max="10754" width="47.5703125" style="44" customWidth="1"/>
    <col min="10755" max="10755" width="12.42578125" style="44" customWidth="1"/>
    <col min="10756" max="10756" width="14.5703125" style="44" bestFit="1" customWidth="1"/>
    <col min="10757" max="10758" width="13.5703125" style="44" bestFit="1" customWidth="1"/>
    <col min="10759" max="10759" width="11.42578125" style="44"/>
    <col min="10760" max="10760" width="13.5703125" style="44" bestFit="1" customWidth="1"/>
    <col min="10761" max="11008" width="11.42578125" style="44"/>
    <col min="11009" max="11009" width="7.7109375" style="44" customWidth="1"/>
    <col min="11010" max="11010" width="47.5703125" style="44" customWidth="1"/>
    <col min="11011" max="11011" width="12.42578125" style="44" customWidth="1"/>
    <col min="11012" max="11012" width="14.5703125" style="44" bestFit="1" customWidth="1"/>
    <col min="11013" max="11014" width="13.5703125" style="44" bestFit="1" customWidth="1"/>
    <col min="11015" max="11015" width="11.42578125" style="44"/>
    <col min="11016" max="11016" width="13.5703125" style="44" bestFit="1" customWidth="1"/>
    <col min="11017" max="11264" width="11.42578125" style="44"/>
    <col min="11265" max="11265" width="7.7109375" style="44" customWidth="1"/>
    <col min="11266" max="11266" width="47.5703125" style="44" customWidth="1"/>
    <col min="11267" max="11267" width="12.42578125" style="44" customWidth="1"/>
    <col min="11268" max="11268" width="14.5703125" style="44" bestFit="1" customWidth="1"/>
    <col min="11269" max="11270" width="13.5703125" style="44" bestFit="1" customWidth="1"/>
    <col min="11271" max="11271" width="11.42578125" style="44"/>
    <col min="11272" max="11272" width="13.5703125" style="44" bestFit="1" customWidth="1"/>
    <col min="11273" max="11520" width="11.42578125" style="44"/>
    <col min="11521" max="11521" width="7.7109375" style="44" customWidth="1"/>
    <col min="11522" max="11522" width="47.5703125" style="44" customWidth="1"/>
    <col min="11523" max="11523" width="12.42578125" style="44" customWidth="1"/>
    <col min="11524" max="11524" width="14.5703125" style="44" bestFit="1" customWidth="1"/>
    <col min="11525" max="11526" width="13.5703125" style="44" bestFit="1" customWidth="1"/>
    <col min="11527" max="11527" width="11.42578125" style="44"/>
    <col min="11528" max="11528" width="13.5703125" style="44" bestFit="1" customWidth="1"/>
    <col min="11529" max="11776" width="11.42578125" style="44"/>
    <col min="11777" max="11777" width="7.7109375" style="44" customWidth="1"/>
    <col min="11778" max="11778" width="47.5703125" style="44" customWidth="1"/>
    <col min="11779" max="11779" width="12.42578125" style="44" customWidth="1"/>
    <col min="11780" max="11780" width="14.5703125" style="44" bestFit="1" customWidth="1"/>
    <col min="11781" max="11782" width="13.5703125" style="44" bestFit="1" customWidth="1"/>
    <col min="11783" max="11783" width="11.42578125" style="44"/>
    <col min="11784" max="11784" width="13.5703125" style="44" bestFit="1" customWidth="1"/>
    <col min="11785" max="12032" width="11.42578125" style="44"/>
    <col min="12033" max="12033" width="7.7109375" style="44" customWidth="1"/>
    <col min="12034" max="12034" width="47.5703125" style="44" customWidth="1"/>
    <col min="12035" max="12035" width="12.42578125" style="44" customWidth="1"/>
    <col min="12036" max="12036" width="14.5703125" style="44" bestFit="1" customWidth="1"/>
    <col min="12037" max="12038" width="13.5703125" style="44" bestFit="1" customWidth="1"/>
    <col min="12039" max="12039" width="11.42578125" style="44"/>
    <col min="12040" max="12040" width="13.5703125" style="44" bestFit="1" customWidth="1"/>
    <col min="12041" max="12288" width="11.42578125" style="44"/>
    <col min="12289" max="12289" width="7.7109375" style="44" customWidth="1"/>
    <col min="12290" max="12290" width="47.5703125" style="44" customWidth="1"/>
    <col min="12291" max="12291" width="12.42578125" style="44" customWidth="1"/>
    <col min="12292" max="12292" width="14.5703125" style="44" bestFit="1" customWidth="1"/>
    <col min="12293" max="12294" width="13.5703125" style="44" bestFit="1" customWidth="1"/>
    <col min="12295" max="12295" width="11.42578125" style="44"/>
    <col min="12296" max="12296" width="13.5703125" style="44" bestFit="1" customWidth="1"/>
    <col min="12297" max="12544" width="11.42578125" style="44"/>
    <col min="12545" max="12545" width="7.7109375" style="44" customWidth="1"/>
    <col min="12546" max="12546" width="47.5703125" style="44" customWidth="1"/>
    <col min="12547" max="12547" width="12.42578125" style="44" customWidth="1"/>
    <col min="12548" max="12548" width="14.5703125" style="44" bestFit="1" customWidth="1"/>
    <col min="12549" max="12550" width="13.5703125" style="44" bestFit="1" customWidth="1"/>
    <col min="12551" max="12551" width="11.42578125" style="44"/>
    <col min="12552" max="12552" width="13.5703125" style="44" bestFit="1" customWidth="1"/>
    <col min="12553" max="12800" width="11.42578125" style="44"/>
    <col min="12801" max="12801" width="7.7109375" style="44" customWidth="1"/>
    <col min="12802" max="12802" width="47.5703125" style="44" customWidth="1"/>
    <col min="12803" max="12803" width="12.42578125" style="44" customWidth="1"/>
    <col min="12804" max="12804" width="14.5703125" style="44" bestFit="1" customWidth="1"/>
    <col min="12805" max="12806" width="13.5703125" style="44" bestFit="1" customWidth="1"/>
    <col min="12807" max="12807" width="11.42578125" style="44"/>
    <col min="12808" max="12808" width="13.5703125" style="44" bestFit="1" customWidth="1"/>
    <col min="12809" max="13056" width="11.42578125" style="44"/>
    <col min="13057" max="13057" width="7.7109375" style="44" customWidth="1"/>
    <col min="13058" max="13058" width="47.5703125" style="44" customWidth="1"/>
    <col min="13059" max="13059" width="12.42578125" style="44" customWidth="1"/>
    <col min="13060" max="13060" width="14.5703125" style="44" bestFit="1" customWidth="1"/>
    <col min="13061" max="13062" width="13.5703125" style="44" bestFit="1" customWidth="1"/>
    <col min="13063" max="13063" width="11.42578125" style="44"/>
    <col min="13064" max="13064" width="13.5703125" style="44" bestFit="1" customWidth="1"/>
    <col min="13065" max="13312" width="11.42578125" style="44"/>
    <col min="13313" max="13313" width="7.7109375" style="44" customWidth="1"/>
    <col min="13314" max="13314" width="47.5703125" style="44" customWidth="1"/>
    <col min="13315" max="13315" width="12.42578125" style="44" customWidth="1"/>
    <col min="13316" max="13316" width="14.5703125" style="44" bestFit="1" customWidth="1"/>
    <col min="13317" max="13318" width="13.5703125" style="44" bestFit="1" customWidth="1"/>
    <col min="13319" max="13319" width="11.42578125" style="44"/>
    <col min="13320" max="13320" width="13.5703125" style="44" bestFit="1" customWidth="1"/>
    <col min="13321" max="13568" width="11.42578125" style="44"/>
    <col min="13569" max="13569" width="7.7109375" style="44" customWidth="1"/>
    <col min="13570" max="13570" width="47.5703125" style="44" customWidth="1"/>
    <col min="13571" max="13571" width="12.42578125" style="44" customWidth="1"/>
    <col min="13572" max="13572" width="14.5703125" style="44" bestFit="1" customWidth="1"/>
    <col min="13573" max="13574" width="13.5703125" style="44" bestFit="1" customWidth="1"/>
    <col min="13575" max="13575" width="11.42578125" style="44"/>
    <col min="13576" max="13576" width="13.5703125" style="44" bestFit="1" customWidth="1"/>
    <col min="13577" max="13824" width="11.42578125" style="44"/>
    <col min="13825" max="13825" width="7.7109375" style="44" customWidth="1"/>
    <col min="13826" max="13826" width="47.5703125" style="44" customWidth="1"/>
    <col min="13827" max="13827" width="12.42578125" style="44" customWidth="1"/>
    <col min="13828" max="13828" width="14.5703125" style="44" bestFit="1" customWidth="1"/>
    <col min="13829" max="13830" width="13.5703125" style="44" bestFit="1" customWidth="1"/>
    <col min="13831" max="13831" width="11.42578125" style="44"/>
    <col min="13832" max="13832" width="13.5703125" style="44" bestFit="1" customWidth="1"/>
    <col min="13833" max="14080" width="11.42578125" style="44"/>
    <col min="14081" max="14081" width="7.7109375" style="44" customWidth="1"/>
    <col min="14082" max="14082" width="47.5703125" style="44" customWidth="1"/>
    <col min="14083" max="14083" width="12.42578125" style="44" customWidth="1"/>
    <col min="14084" max="14084" width="14.5703125" style="44" bestFit="1" customWidth="1"/>
    <col min="14085" max="14086" width="13.5703125" style="44" bestFit="1" customWidth="1"/>
    <col min="14087" max="14087" width="11.42578125" style="44"/>
    <col min="14088" max="14088" width="13.5703125" style="44" bestFit="1" customWidth="1"/>
    <col min="14089" max="14336" width="11.42578125" style="44"/>
    <col min="14337" max="14337" width="7.7109375" style="44" customWidth="1"/>
    <col min="14338" max="14338" width="47.5703125" style="44" customWidth="1"/>
    <col min="14339" max="14339" width="12.42578125" style="44" customWidth="1"/>
    <col min="14340" max="14340" width="14.5703125" style="44" bestFit="1" customWidth="1"/>
    <col min="14341" max="14342" width="13.5703125" style="44" bestFit="1" customWidth="1"/>
    <col min="14343" max="14343" width="11.42578125" style="44"/>
    <col min="14344" max="14344" width="13.5703125" style="44" bestFit="1" customWidth="1"/>
    <col min="14345" max="14592" width="11.42578125" style="44"/>
    <col min="14593" max="14593" width="7.7109375" style="44" customWidth="1"/>
    <col min="14594" max="14594" width="47.5703125" style="44" customWidth="1"/>
    <col min="14595" max="14595" width="12.42578125" style="44" customWidth="1"/>
    <col min="14596" max="14596" width="14.5703125" style="44" bestFit="1" customWidth="1"/>
    <col min="14597" max="14598" width="13.5703125" style="44" bestFit="1" customWidth="1"/>
    <col min="14599" max="14599" width="11.42578125" style="44"/>
    <col min="14600" max="14600" width="13.5703125" style="44" bestFit="1" customWidth="1"/>
    <col min="14601" max="14848" width="11.42578125" style="44"/>
    <col min="14849" max="14849" width="7.7109375" style="44" customWidth="1"/>
    <col min="14850" max="14850" width="47.5703125" style="44" customWidth="1"/>
    <col min="14851" max="14851" width="12.42578125" style="44" customWidth="1"/>
    <col min="14852" max="14852" width="14.5703125" style="44" bestFit="1" customWidth="1"/>
    <col min="14853" max="14854" width="13.5703125" style="44" bestFit="1" customWidth="1"/>
    <col min="14855" max="14855" width="11.42578125" style="44"/>
    <col min="14856" max="14856" width="13.5703125" style="44" bestFit="1" customWidth="1"/>
    <col min="14857" max="15104" width="11.42578125" style="44"/>
    <col min="15105" max="15105" width="7.7109375" style="44" customWidth="1"/>
    <col min="15106" max="15106" width="47.5703125" style="44" customWidth="1"/>
    <col min="15107" max="15107" width="12.42578125" style="44" customWidth="1"/>
    <col min="15108" max="15108" width="14.5703125" style="44" bestFit="1" customWidth="1"/>
    <col min="15109" max="15110" width="13.5703125" style="44" bestFit="1" customWidth="1"/>
    <col min="15111" max="15111" width="11.42578125" style="44"/>
    <col min="15112" max="15112" width="13.5703125" style="44" bestFit="1" customWidth="1"/>
    <col min="15113" max="15360" width="11.42578125" style="44"/>
    <col min="15361" max="15361" width="7.7109375" style="44" customWidth="1"/>
    <col min="15362" max="15362" width="47.5703125" style="44" customWidth="1"/>
    <col min="15363" max="15363" width="12.42578125" style="44" customWidth="1"/>
    <col min="15364" max="15364" width="14.5703125" style="44" bestFit="1" customWidth="1"/>
    <col min="15365" max="15366" width="13.5703125" style="44" bestFit="1" customWidth="1"/>
    <col min="15367" max="15367" width="11.42578125" style="44"/>
    <col min="15368" max="15368" width="13.5703125" style="44" bestFit="1" customWidth="1"/>
    <col min="15369" max="15616" width="11.42578125" style="44"/>
    <col min="15617" max="15617" width="7.7109375" style="44" customWidth="1"/>
    <col min="15618" max="15618" width="47.5703125" style="44" customWidth="1"/>
    <col min="15619" max="15619" width="12.42578125" style="44" customWidth="1"/>
    <col min="15620" max="15620" width="14.5703125" style="44" bestFit="1" customWidth="1"/>
    <col min="15621" max="15622" width="13.5703125" style="44" bestFit="1" customWidth="1"/>
    <col min="15623" max="15623" width="11.42578125" style="44"/>
    <col min="15624" max="15624" width="13.5703125" style="44" bestFit="1" customWidth="1"/>
    <col min="15625" max="15872" width="11.42578125" style="44"/>
    <col min="15873" max="15873" width="7.7109375" style="44" customWidth="1"/>
    <col min="15874" max="15874" width="47.5703125" style="44" customWidth="1"/>
    <col min="15875" max="15875" width="12.42578125" style="44" customWidth="1"/>
    <col min="15876" max="15876" width="14.5703125" style="44" bestFit="1" customWidth="1"/>
    <col min="15877" max="15878" width="13.5703125" style="44" bestFit="1" customWidth="1"/>
    <col min="15879" max="15879" width="11.42578125" style="44"/>
    <col min="15880" max="15880" width="13.5703125" style="44" bestFit="1" customWidth="1"/>
    <col min="15881" max="16128" width="11.42578125" style="44"/>
    <col min="16129" max="16129" width="7.7109375" style="44" customWidth="1"/>
    <col min="16130" max="16130" width="47.5703125" style="44" customWidth="1"/>
    <col min="16131" max="16131" width="12.42578125" style="44" customWidth="1"/>
    <col min="16132" max="16132" width="14.5703125" style="44" bestFit="1" customWidth="1"/>
    <col min="16133" max="16134" width="13.5703125" style="44" bestFit="1" customWidth="1"/>
    <col min="16135" max="16135" width="11.42578125" style="44"/>
    <col min="16136" max="16136" width="13.5703125" style="44" bestFit="1" customWidth="1"/>
    <col min="16137" max="16384" width="11.42578125" style="44"/>
  </cols>
  <sheetData>
    <row r="1" spans="1:256" ht="18" x14ac:dyDescent="0.2">
      <c r="A1" s="177" t="s">
        <v>49</v>
      </c>
      <c r="B1" s="178"/>
      <c r="C1" s="178"/>
      <c r="D1" s="178"/>
      <c r="E1" s="178"/>
      <c r="F1" s="179"/>
    </row>
    <row r="2" spans="1:256" x14ac:dyDescent="0.2">
      <c r="A2" s="180" t="s">
        <v>33</v>
      </c>
      <c r="B2" s="181"/>
      <c r="C2" s="181"/>
      <c r="D2" s="181"/>
      <c r="E2" s="181"/>
      <c r="F2" s="182"/>
    </row>
    <row r="3" spans="1:256" ht="12.75" x14ac:dyDescent="0.2">
      <c r="A3" s="61"/>
      <c r="B3" s="62"/>
      <c r="C3" s="62"/>
      <c r="D3" s="62"/>
      <c r="E3" s="62"/>
      <c r="F3" s="63"/>
    </row>
    <row r="4" spans="1:256" ht="15" x14ac:dyDescent="0.25">
      <c r="A4" s="171" t="s">
        <v>97</v>
      </c>
      <c r="B4" s="172"/>
      <c r="C4" s="172"/>
      <c r="D4" s="172"/>
      <c r="E4" s="172"/>
      <c r="F4" s="173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5" x14ac:dyDescent="0.25">
      <c r="A5" s="174" t="s">
        <v>0</v>
      </c>
      <c r="B5" s="175"/>
      <c r="C5" s="175"/>
      <c r="D5" s="175"/>
      <c r="E5" s="175"/>
      <c r="F5" s="17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x14ac:dyDescent="0.2">
      <c r="A6" s="64"/>
      <c r="B6" s="41"/>
      <c r="C6" s="65"/>
      <c r="D6" s="41"/>
      <c r="E6" s="41"/>
      <c r="F6" s="66"/>
    </row>
    <row r="7" spans="1:256" ht="12.75" x14ac:dyDescent="0.2">
      <c r="A7" s="67" t="s">
        <v>1</v>
      </c>
      <c r="B7" s="67" t="s">
        <v>2</v>
      </c>
      <c r="C7" s="68" t="s">
        <v>60</v>
      </c>
      <c r="D7" s="69" t="s">
        <v>3</v>
      </c>
      <c r="E7" s="67" t="s">
        <v>4</v>
      </c>
      <c r="F7" s="69" t="s">
        <v>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x14ac:dyDescent="0.2">
      <c r="A8" s="70"/>
      <c r="C8" s="50"/>
      <c r="D8" s="51"/>
      <c r="E8" s="30"/>
      <c r="F8" s="53"/>
    </row>
    <row r="9" spans="1:256" x14ac:dyDescent="0.2">
      <c r="A9" s="70" t="s">
        <v>112</v>
      </c>
      <c r="B9" s="44" t="s">
        <v>6</v>
      </c>
      <c r="C9" s="50"/>
      <c r="D9" s="51" t="s">
        <v>3</v>
      </c>
      <c r="E9" s="30"/>
      <c r="F9" s="53" t="s">
        <v>3</v>
      </c>
      <c r="H9" s="71"/>
    </row>
    <row r="10" spans="1:256" x14ac:dyDescent="0.2">
      <c r="A10" s="70" t="s">
        <v>3</v>
      </c>
      <c r="B10" s="44" t="s">
        <v>61</v>
      </c>
      <c r="C10" s="50">
        <v>1</v>
      </c>
      <c r="D10" s="51">
        <f>428305472.61-10931635.57</f>
        <v>417373837.04000002</v>
      </c>
      <c r="E10" s="30"/>
      <c r="F10" s="53"/>
    </row>
    <row r="11" spans="1:256" x14ac:dyDescent="0.2">
      <c r="A11" s="70" t="s">
        <v>3</v>
      </c>
      <c r="B11" s="44" t="s">
        <v>62</v>
      </c>
      <c r="C11" s="52">
        <f>D11/D10</f>
        <v>0.82563462097643314</v>
      </c>
      <c r="D11" s="51">
        <f>353551468.52-8953178.77</f>
        <v>344598289.75</v>
      </c>
      <c r="E11" s="30"/>
      <c r="F11" s="53"/>
    </row>
    <row r="12" spans="1:256" x14ac:dyDescent="0.2">
      <c r="A12" s="70"/>
      <c r="B12" s="44" t="s">
        <v>63</v>
      </c>
      <c r="C12" s="52">
        <f>C10-C11</f>
        <v>0.17436537902356686</v>
      </c>
      <c r="D12" s="51">
        <f>D10-D11</f>
        <v>72775547.290000021</v>
      </c>
      <c r="E12" s="30" t="s">
        <v>3</v>
      </c>
      <c r="F12" s="53"/>
    </row>
    <row r="13" spans="1:256" x14ac:dyDescent="0.2">
      <c r="A13" s="70" t="s">
        <v>3</v>
      </c>
      <c r="C13" s="50"/>
      <c r="D13" s="51"/>
      <c r="E13" s="30"/>
      <c r="F13" s="53" t="s">
        <v>3</v>
      </c>
    </row>
    <row r="14" spans="1:256" x14ac:dyDescent="0.2">
      <c r="A14" s="70" t="str">
        <f>A9</f>
        <v>31.05.14</v>
      </c>
      <c r="B14" s="44" t="s">
        <v>7</v>
      </c>
      <c r="C14" s="50"/>
      <c r="D14" s="51"/>
      <c r="E14" s="30"/>
      <c r="F14" s="53"/>
    </row>
    <row r="15" spans="1:256" x14ac:dyDescent="0.2">
      <c r="A15" s="70"/>
      <c r="B15" s="44" t="s">
        <v>8</v>
      </c>
      <c r="C15" s="50"/>
      <c r="D15" s="51"/>
      <c r="E15" s="30"/>
      <c r="F15" s="53"/>
    </row>
    <row r="16" spans="1:256" x14ac:dyDescent="0.2">
      <c r="A16" s="70"/>
      <c r="B16" s="44" t="s">
        <v>9</v>
      </c>
      <c r="C16" s="50"/>
      <c r="D16" s="51"/>
      <c r="E16" s="30"/>
      <c r="F16" s="53"/>
    </row>
    <row r="17" spans="1:8" x14ac:dyDescent="0.2">
      <c r="A17" s="70"/>
      <c r="B17" s="44" t="s">
        <v>10</v>
      </c>
      <c r="C17" s="50"/>
      <c r="D17" s="51"/>
      <c r="E17" s="30">
        <v>0</v>
      </c>
      <c r="F17" s="53">
        <v>0</v>
      </c>
    </row>
    <row r="18" spans="1:8" x14ac:dyDescent="0.2">
      <c r="A18" s="70"/>
      <c r="C18" s="50"/>
      <c r="D18" s="51"/>
      <c r="E18" s="30"/>
      <c r="F18" s="53"/>
    </row>
    <row r="19" spans="1:8" x14ac:dyDescent="0.2">
      <c r="A19" s="70"/>
      <c r="C19" s="50"/>
      <c r="D19" s="51"/>
      <c r="E19" s="30"/>
      <c r="F19" s="53"/>
    </row>
    <row r="20" spans="1:8" x14ac:dyDescent="0.2">
      <c r="A20" s="70" t="str">
        <f>A9</f>
        <v>31.05.14</v>
      </c>
      <c r="B20" s="44" t="s">
        <v>50</v>
      </c>
      <c r="C20" s="50"/>
      <c r="D20" s="51"/>
      <c r="E20" s="30"/>
      <c r="F20" s="53"/>
    </row>
    <row r="21" spans="1:8" x14ac:dyDescent="0.2">
      <c r="A21" s="70"/>
      <c r="B21" s="44" t="s">
        <v>51</v>
      </c>
      <c r="C21" s="52">
        <f>E22/D21</f>
        <v>0.19921235246782829</v>
      </c>
      <c r="D21" s="51">
        <v>728216.59</v>
      </c>
      <c r="E21" s="30"/>
      <c r="F21" s="53"/>
    </row>
    <row r="22" spans="1:8" x14ac:dyDescent="0.2">
      <c r="A22" s="70"/>
      <c r="C22" s="50"/>
      <c r="D22" s="51"/>
      <c r="E22" s="30">
        <v>145069.74</v>
      </c>
      <c r="F22" s="53"/>
    </row>
    <row r="23" spans="1:8" x14ac:dyDescent="0.2">
      <c r="A23" s="70"/>
      <c r="C23" s="50"/>
      <c r="D23" s="51"/>
      <c r="E23" s="30"/>
      <c r="F23" s="53"/>
    </row>
    <row r="24" spans="1:8" x14ac:dyDescent="0.2">
      <c r="A24" s="70" t="str">
        <f>A9</f>
        <v>31.05.14</v>
      </c>
      <c r="B24" s="44" t="s">
        <v>34</v>
      </c>
      <c r="C24" s="50"/>
      <c r="D24" s="51"/>
      <c r="E24" s="30"/>
      <c r="F24" s="53"/>
    </row>
    <row r="25" spans="1:8" x14ac:dyDescent="0.2">
      <c r="A25" s="70"/>
      <c r="B25" s="44" t="s">
        <v>35</v>
      </c>
      <c r="C25" s="50"/>
      <c r="D25" s="51"/>
      <c r="E25" s="30"/>
      <c r="F25" s="53"/>
    </row>
    <row r="26" spans="1:8" x14ac:dyDescent="0.2">
      <c r="A26" s="70"/>
      <c r="B26" s="44" t="s">
        <v>36</v>
      </c>
      <c r="C26" s="52">
        <v>0.1744</v>
      </c>
      <c r="D26" s="51">
        <v>31346.02</v>
      </c>
      <c r="E26" s="30"/>
      <c r="F26" s="53"/>
    </row>
    <row r="27" spans="1:8" x14ac:dyDescent="0.2">
      <c r="A27" s="70"/>
      <c r="B27" s="44" t="s">
        <v>11</v>
      </c>
      <c r="C27" s="50"/>
      <c r="D27" s="51"/>
      <c r="E27" s="30">
        <f>D26*C26</f>
        <v>5466.7458880000004</v>
      </c>
      <c r="F27" s="53"/>
    </row>
    <row r="28" spans="1:8" x14ac:dyDescent="0.2">
      <c r="A28" s="70"/>
      <c r="C28" s="50"/>
      <c r="D28" s="51"/>
      <c r="E28" s="30"/>
      <c r="F28" s="53"/>
    </row>
    <row r="29" spans="1:8" x14ac:dyDescent="0.2">
      <c r="A29" s="70" t="str">
        <f>A9</f>
        <v>31.05.14</v>
      </c>
      <c r="B29" s="44" t="s">
        <v>48</v>
      </c>
      <c r="C29" s="50"/>
      <c r="D29" s="51"/>
      <c r="E29" s="30"/>
      <c r="F29" s="53"/>
    </row>
    <row r="30" spans="1:8" x14ac:dyDescent="0.2">
      <c r="A30" s="70"/>
      <c r="B30" s="44" t="s">
        <v>53</v>
      </c>
      <c r="C30" s="52">
        <v>0.1744</v>
      </c>
      <c r="D30" s="51">
        <v>489269.36</v>
      </c>
      <c r="E30" s="30"/>
      <c r="F30" s="53"/>
    </row>
    <row r="31" spans="1:8" x14ac:dyDescent="0.2">
      <c r="A31" s="70"/>
      <c r="B31" s="44" t="s">
        <v>66</v>
      </c>
      <c r="C31" s="52">
        <v>1.6E-2</v>
      </c>
      <c r="D31" s="51">
        <v>154180.95000000001</v>
      </c>
      <c r="E31" s="30"/>
      <c r="F31" s="53"/>
      <c r="H31" s="72"/>
    </row>
    <row r="32" spans="1:8" x14ac:dyDescent="0.2">
      <c r="A32" s="70"/>
      <c r="B32" s="44" t="s">
        <v>67</v>
      </c>
      <c r="C32" s="52">
        <v>0.52400000000000002</v>
      </c>
      <c r="D32" s="51">
        <v>144012.25</v>
      </c>
      <c r="E32" s="30"/>
      <c r="F32" s="53"/>
    </row>
    <row r="33" spans="1:6" hidden="1" x14ac:dyDescent="0.2">
      <c r="A33" s="70"/>
      <c r="B33" s="44" t="s">
        <v>68</v>
      </c>
      <c r="C33" s="52">
        <v>0.1772</v>
      </c>
      <c r="D33" s="51">
        <v>0</v>
      </c>
      <c r="E33" s="30"/>
      <c r="F33" s="53"/>
    </row>
    <row r="34" spans="1:6" hidden="1" x14ac:dyDescent="0.2">
      <c r="A34" s="70"/>
      <c r="B34" s="44" t="s">
        <v>54</v>
      </c>
      <c r="C34" s="50"/>
      <c r="D34" s="51">
        <v>0</v>
      </c>
      <c r="E34" s="30"/>
      <c r="F34" s="53"/>
    </row>
    <row r="35" spans="1:6" hidden="1" x14ac:dyDescent="0.2">
      <c r="A35" s="70"/>
      <c r="B35" s="44" t="s">
        <v>69</v>
      </c>
      <c r="C35" s="52">
        <v>3.0599999999999999E-2</v>
      </c>
      <c r="D35" s="51">
        <v>0</v>
      </c>
      <c r="E35" s="30"/>
      <c r="F35" s="53"/>
    </row>
    <row r="36" spans="1:6" hidden="1" x14ac:dyDescent="0.2">
      <c r="A36" s="70"/>
      <c r="B36" s="44" t="s">
        <v>70</v>
      </c>
      <c r="C36" s="52">
        <v>0.21029999999999999</v>
      </c>
      <c r="D36" s="51">
        <v>0</v>
      </c>
      <c r="E36" s="30"/>
      <c r="F36" s="53"/>
    </row>
    <row r="37" spans="1:6" hidden="1" x14ac:dyDescent="0.2">
      <c r="A37" s="70"/>
      <c r="B37" s="44" t="s">
        <v>71</v>
      </c>
      <c r="C37" s="52"/>
      <c r="D37" s="51">
        <v>0</v>
      </c>
      <c r="E37" s="30"/>
      <c r="F37" s="53"/>
    </row>
    <row r="38" spans="1:6" x14ac:dyDescent="0.2">
      <c r="A38" s="70"/>
      <c r="B38" s="44" t="s">
        <v>59</v>
      </c>
      <c r="C38" s="52">
        <v>0.1827</v>
      </c>
      <c r="D38" s="51">
        <v>634664.51</v>
      </c>
      <c r="E38" s="30"/>
      <c r="F38" s="53"/>
    </row>
    <row r="39" spans="1:6" hidden="1" x14ac:dyDescent="0.2">
      <c r="A39" s="70"/>
      <c r="B39" s="44" t="s">
        <v>79</v>
      </c>
      <c r="C39" s="52">
        <v>0.316</v>
      </c>
      <c r="D39" s="51">
        <v>0</v>
      </c>
      <c r="E39" s="30"/>
      <c r="F39" s="53"/>
    </row>
    <row r="40" spans="1:6" hidden="1" x14ac:dyDescent="0.2">
      <c r="A40" s="70"/>
      <c r="B40" s="44" t="s">
        <v>80</v>
      </c>
      <c r="C40" s="52">
        <v>0.1767</v>
      </c>
      <c r="D40" s="51">
        <v>0</v>
      </c>
      <c r="E40" s="30"/>
      <c r="F40" s="53"/>
    </row>
    <row r="41" spans="1:6" ht="12.75" hidden="1" x14ac:dyDescent="0.2">
      <c r="A41" s="70"/>
      <c r="B41" s="45" t="s">
        <v>81</v>
      </c>
      <c r="C41" s="52">
        <v>1.6199999999999999E-2</v>
      </c>
      <c r="D41" s="51">
        <v>0</v>
      </c>
      <c r="E41" s="30"/>
      <c r="F41" s="53"/>
    </row>
    <row r="42" spans="1:6" ht="12.75" hidden="1" x14ac:dyDescent="0.2">
      <c r="A42" s="70"/>
      <c r="B42" s="45" t="s">
        <v>82</v>
      </c>
      <c r="C42" s="52">
        <v>0.24199999999999999</v>
      </c>
      <c r="D42" s="51">
        <v>0</v>
      </c>
      <c r="E42" s="30"/>
      <c r="F42" s="53"/>
    </row>
    <row r="43" spans="1:6" x14ac:dyDescent="0.2">
      <c r="A43" s="70"/>
      <c r="B43" s="44" t="s">
        <v>28</v>
      </c>
      <c r="C43" s="50"/>
      <c r="D43" s="51">
        <f>SUM(D30:D42)</f>
        <v>1422127.07</v>
      </c>
      <c r="E43" s="30"/>
      <c r="F43" s="53"/>
    </row>
    <row r="44" spans="1:6" x14ac:dyDescent="0.2">
      <c r="A44" s="70"/>
      <c r="B44" s="44" t="s">
        <v>11</v>
      </c>
      <c r="C44" s="50"/>
      <c r="D44" s="51"/>
      <c r="E44" s="30">
        <f>(D30*C30)+(D31*C31)+(D32*C32)+(D33*C33)+(D34*C34)+(D35*C35)+(D36*C36)+(D37*C37)+(D38*C38)+(D39*C39)+(D40*C40)+(D41*C41)+(D42*C42)</f>
        <v>279211.09656099998</v>
      </c>
      <c r="F44" s="53"/>
    </row>
    <row r="45" spans="1:6" x14ac:dyDescent="0.2">
      <c r="A45" s="70"/>
      <c r="C45" s="50"/>
      <c r="D45" s="51"/>
      <c r="E45" s="30"/>
      <c r="F45" s="53"/>
    </row>
    <row r="46" spans="1:6" x14ac:dyDescent="0.2">
      <c r="A46" s="70" t="str">
        <f>A9</f>
        <v>31.05.14</v>
      </c>
      <c r="B46" s="44" t="s">
        <v>30</v>
      </c>
      <c r="C46" s="50"/>
      <c r="D46" s="51"/>
      <c r="E46" s="30"/>
      <c r="F46" s="53"/>
    </row>
    <row r="47" spans="1:6" x14ac:dyDescent="0.2">
      <c r="A47" s="70"/>
      <c r="B47" s="44" t="s">
        <v>31</v>
      </c>
      <c r="C47" s="50"/>
      <c r="D47" s="51"/>
      <c r="E47" s="30"/>
      <c r="F47" s="53"/>
    </row>
    <row r="48" spans="1:6" x14ac:dyDescent="0.2">
      <c r="A48" s="70"/>
      <c r="B48" s="44" t="s">
        <v>84</v>
      </c>
      <c r="C48" s="52">
        <v>0.1744</v>
      </c>
      <c r="D48" s="51">
        <v>465687.14</v>
      </c>
      <c r="E48" s="30"/>
      <c r="F48" s="53"/>
    </row>
    <row r="49" spans="1:6" x14ac:dyDescent="0.2">
      <c r="A49" s="70"/>
      <c r="B49" s="44" t="s">
        <v>78</v>
      </c>
      <c r="C49" s="52">
        <v>0.1744</v>
      </c>
      <c r="D49" s="51">
        <v>24864.15</v>
      </c>
      <c r="E49" s="30"/>
      <c r="F49" s="53"/>
    </row>
    <row r="50" spans="1:6" x14ac:dyDescent="0.2">
      <c r="A50" s="70"/>
      <c r="B50" s="44" t="s">
        <v>83</v>
      </c>
      <c r="C50" s="52"/>
      <c r="D50" s="51"/>
      <c r="E50" s="30"/>
      <c r="F50" s="53"/>
    </row>
    <row r="51" spans="1:6" x14ac:dyDescent="0.2">
      <c r="A51" s="70"/>
      <c r="B51" s="44" t="s">
        <v>28</v>
      </c>
      <c r="C51" s="52"/>
      <c r="D51" s="51">
        <f>SUM(D48:D49)</f>
        <v>490551.29000000004</v>
      </c>
      <c r="E51" s="30"/>
      <c r="F51" s="53"/>
    </row>
    <row r="52" spans="1:6" x14ac:dyDescent="0.2">
      <c r="A52" s="70"/>
      <c r="B52" s="44" t="s">
        <v>11</v>
      </c>
      <c r="C52" s="52"/>
      <c r="D52" s="51"/>
      <c r="E52" s="30">
        <f>(D48*C48)+(D49*C49)</f>
        <v>85552.144975999996</v>
      </c>
      <c r="F52" s="53"/>
    </row>
    <row r="53" spans="1:6" x14ac:dyDescent="0.2">
      <c r="A53" s="70" t="str">
        <f>A9</f>
        <v>31.05.14</v>
      </c>
      <c r="B53" s="44" t="s">
        <v>12</v>
      </c>
      <c r="C53" s="50"/>
      <c r="D53" s="51"/>
      <c r="E53" s="30"/>
      <c r="F53" s="53"/>
    </row>
    <row r="54" spans="1:6" x14ac:dyDescent="0.2">
      <c r="A54" s="70"/>
      <c r="B54" s="44" t="s">
        <v>91</v>
      </c>
      <c r="C54" s="54"/>
      <c r="D54" s="55">
        <v>0</v>
      </c>
      <c r="E54" s="30"/>
      <c r="F54" s="53"/>
    </row>
    <row r="55" spans="1:6" x14ac:dyDescent="0.2">
      <c r="A55" s="70"/>
      <c r="B55" s="44" t="s">
        <v>11</v>
      </c>
      <c r="C55" s="56"/>
      <c r="D55" s="55"/>
      <c r="E55" s="30">
        <f>D54*C54</f>
        <v>0</v>
      </c>
      <c r="F55" s="53"/>
    </row>
    <row r="56" spans="1:6" x14ac:dyDescent="0.2">
      <c r="A56" s="70"/>
      <c r="B56" s="44" t="s">
        <v>92</v>
      </c>
      <c r="C56" s="52">
        <v>0.24199999999999999</v>
      </c>
      <c r="D56" s="30">
        <v>938379.28</v>
      </c>
      <c r="E56" s="30"/>
      <c r="F56" s="53"/>
    </row>
    <row r="57" spans="1:6" x14ac:dyDescent="0.2">
      <c r="A57" s="70"/>
      <c r="B57" s="44" t="s">
        <v>11</v>
      </c>
      <c r="C57" s="50"/>
      <c r="D57" s="51"/>
      <c r="E57" s="30"/>
      <c r="F57" s="53">
        <f>D56*C56</f>
        <v>227087.78576</v>
      </c>
    </row>
    <row r="58" spans="1:6" x14ac:dyDescent="0.2">
      <c r="A58" s="70"/>
      <c r="C58" s="50"/>
      <c r="D58" s="51"/>
      <c r="E58" s="30"/>
      <c r="F58" s="53"/>
    </row>
    <row r="59" spans="1:6" x14ac:dyDescent="0.2">
      <c r="A59" s="73"/>
      <c r="B59" s="74" t="s">
        <v>76</v>
      </c>
      <c r="C59" s="75"/>
      <c r="D59" s="76"/>
      <c r="E59" s="77">
        <f>SUM(E9:E58)</f>
        <v>515299.72742499999</v>
      </c>
      <c r="F59" s="78">
        <f>SUM(F9:F58)</f>
        <v>227087.78576</v>
      </c>
    </row>
    <row r="64" spans="1:6" ht="12.75" x14ac:dyDescent="0.2">
      <c r="A64" s="79" t="s">
        <v>72</v>
      </c>
      <c r="B64" s="79"/>
      <c r="C64" s="79"/>
      <c r="D64" s="79"/>
      <c r="E64" s="80"/>
      <c r="F64" s="81"/>
    </row>
    <row r="65" spans="1:256" ht="12.75" x14ac:dyDescent="0.2">
      <c r="A65" s="79" t="s">
        <v>73</v>
      </c>
      <c r="B65" s="79"/>
      <c r="C65" s="79"/>
      <c r="D65" s="7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ht="12.75" x14ac:dyDescent="0.2">
      <c r="A66" s="79" t="s">
        <v>74</v>
      </c>
      <c r="B66" s="79"/>
      <c r="C66" s="79"/>
      <c r="D66" s="7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ht="12.75" x14ac:dyDescent="0.2">
      <c r="A67" s="79"/>
      <c r="B67" s="79"/>
      <c r="C67" s="79"/>
      <c r="D67" s="7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256" ht="12.75" x14ac:dyDescent="0.2">
      <c r="A68" s="79"/>
      <c r="B68" s="79"/>
      <c r="C68" s="79"/>
      <c r="D68" s="7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</row>
    <row r="69" spans="1:256" ht="12.75" x14ac:dyDescent="0.2">
      <c r="A69" s="79"/>
      <c r="B69" s="79"/>
      <c r="C69" s="79"/>
      <c r="D69" s="7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256" ht="12.75" x14ac:dyDescent="0.2">
      <c r="A70" s="79"/>
      <c r="B70" s="79"/>
      <c r="C70" s="79"/>
      <c r="D70" s="7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256" ht="12.75" x14ac:dyDescent="0.2">
      <c r="A71" s="79"/>
      <c r="B71" s="79"/>
      <c r="C71" s="79"/>
      <c r="D71" s="7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256" ht="12.75" x14ac:dyDescent="0.2">
      <c r="A72" s="79"/>
      <c r="B72" s="79"/>
      <c r="C72" s="79"/>
      <c r="D72" s="7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</row>
    <row r="73" spans="1:256" ht="12.75" x14ac:dyDescent="0.2">
      <c r="A73" s="79"/>
      <c r="B73" s="79"/>
      <c r="C73" s="79"/>
      <c r="D73" s="7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  <c r="IV73" s="81"/>
    </row>
    <row r="74" spans="1:256" ht="12.75" x14ac:dyDescent="0.2">
      <c r="A74" s="79"/>
      <c r="B74" s="79"/>
      <c r="C74" s="79"/>
      <c r="D74" s="7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</row>
    <row r="75" spans="1:256" ht="12.75" x14ac:dyDescent="0.2">
      <c r="A75" s="79"/>
      <c r="B75" s="79"/>
      <c r="C75" s="79"/>
      <c r="D75" s="7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</row>
    <row r="76" spans="1:256" ht="12.75" x14ac:dyDescent="0.2">
      <c r="A76" s="79"/>
      <c r="B76" s="79"/>
      <c r="C76" s="79"/>
      <c r="D76" s="7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  <c r="IV76" s="81"/>
    </row>
    <row r="77" spans="1:256" ht="12.75" x14ac:dyDescent="0.2">
      <c r="A77" s="79"/>
      <c r="B77" s="79"/>
      <c r="C77" s="79"/>
      <c r="D77" s="79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</row>
    <row r="78" spans="1:256" ht="12.75" x14ac:dyDescent="0.2">
      <c r="A78" s="79"/>
      <c r="B78" s="79"/>
      <c r="C78" s="79"/>
      <c r="D78" s="79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</row>
    <row r="79" spans="1:256" ht="12.75" x14ac:dyDescent="0.2">
      <c r="A79" s="79"/>
      <c r="B79" s="79"/>
      <c r="C79" s="79"/>
      <c r="D79" s="79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  <c r="IV79" s="81"/>
    </row>
    <row r="80" spans="1:256" ht="18" x14ac:dyDescent="0.2">
      <c r="A80" s="177" t="s">
        <v>49</v>
      </c>
      <c r="B80" s="178"/>
      <c r="C80" s="178"/>
      <c r="D80" s="178"/>
      <c r="E80" s="178"/>
      <c r="F80" s="179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</row>
    <row r="81" spans="1:6" x14ac:dyDescent="0.2">
      <c r="A81" s="180" t="s">
        <v>33</v>
      </c>
      <c r="B81" s="181"/>
      <c r="C81" s="181"/>
      <c r="D81" s="181"/>
      <c r="E81" s="181"/>
      <c r="F81" s="182"/>
    </row>
    <row r="82" spans="1:6" ht="12.75" x14ac:dyDescent="0.2">
      <c r="A82" s="82"/>
      <c r="B82" s="83"/>
      <c r="C82" s="83"/>
      <c r="D82" s="83"/>
      <c r="E82" s="83"/>
      <c r="F82" s="84"/>
    </row>
    <row r="83" spans="1:6" ht="15" x14ac:dyDescent="0.25">
      <c r="A83" s="171" t="s">
        <v>97</v>
      </c>
      <c r="B83" s="172"/>
      <c r="C83" s="172"/>
      <c r="D83" s="172"/>
      <c r="E83" s="172"/>
      <c r="F83" s="173"/>
    </row>
    <row r="84" spans="1:6" ht="15" x14ac:dyDescent="0.25">
      <c r="A84" s="174" t="s">
        <v>0</v>
      </c>
      <c r="B84" s="175"/>
      <c r="C84" s="175"/>
      <c r="D84" s="175"/>
      <c r="E84" s="175"/>
      <c r="F84" s="176"/>
    </row>
    <row r="86" spans="1:6" ht="12.75" x14ac:dyDescent="0.2">
      <c r="A86" s="67" t="s">
        <v>1</v>
      </c>
      <c r="B86" s="67" t="s">
        <v>2</v>
      </c>
      <c r="C86" s="68" t="s">
        <v>60</v>
      </c>
      <c r="D86" s="69" t="s">
        <v>3</v>
      </c>
      <c r="E86" s="67" t="s">
        <v>4</v>
      </c>
      <c r="F86" s="69" t="s">
        <v>5</v>
      </c>
    </row>
    <row r="87" spans="1:6" hidden="1" x14ac:dyDescent="0.2">
      <c r="A87" s="85" t="str">
        <f>A9</f>
        <v>31.05.14</v>
      </c>
      <c r="B87" s="86" t="s">
        <v>55</v>
      </c>
      <c r="C87" s="87"/>
      <c r="D87" s="88"/>
      <c r="E87" s="89"/>
      <c r="F87" s="88"/>
    </row>
    <row r="88" spans="1:6" hidden="1" x14ac:dyDescent="0.2">
      <c r="A88" s="70"/>
      <c r="B88" s="41" t="s">
        <v>56</v>
      </c>
      <c r="C88" s="50"/>
      <c r="D88" s="30"/>
      <c r="E88" s="42"/>
      <c r="F88" s="30"/>
    </row>
    <row r="89" spans="1:6" hidden="1" x14ac:dyDescent="0.2">
      <c r="A89" s="70"/>
      <c r="B89" s="41" t="s">
        <v>57</v>
      </c>
      <c r="C89" s="52">
        <v>0.1724</v>
      </c>
      <c r="D89" s="30">
        <v>0</v>
      </c>
      <c r="E89" s="42"/>
      <c r="F89" s="30"/>
    </row>
    <row r="90" spans="1:6" hidden="1" x14ac:dyDescent="0.2">
      <c r="A90" s="70"/>
      <c r="B90" s="41" t="s">
        <v>11</v>
      </c>
      <c r="C90" s="50"/>
      <c r="D90" s="30"/>
      <c r="E90" s="42"/>
      <c r="F90" s="30">
        <f>D89*C89</f>
        <v>0</v>
      </c>
    </row>
    <row r="91" spans="1:6" hidden="1" x14ac:dyDescent="0.2">
      <c r="A91" s="70" t="str">
        <f>A9</f>
        <v>31.05.14</v>
      </c>
      <c r="B91" s="41" t="s">
        <v>85</v>
      </c>
      <c r="C91" s="50"/>
      <c r="D91" s="30"/>
      <c r="E91" s="42"/>
      <c r="F91" s="30"/>
    </row>
    <row r="92" spans="1:6" hidden="1" x14ac:dyDescent="0.2">
      <c r="A92" s="70"/>
      <c r="B92" s="41" t="s">
        <v>86</v>
      </c>
      <c r="C92" s="52">
        <v>0.1724</v>
      </c>
      <c r="D92" s="30">
        <v>0</v>
      </c>
      <c r="E92" s="42"/>
      <c r="F92" s="30"/>
    </row>
    <row r="93" spans="1:6" hidden="1" x14ac:dyDescent="0.2">
      <c r="A93" s="70"/>
      <c r="B93" s="41" t="s">
        <v>87</v>
      </c>
      <c r="C93" s="50"/>
      <c r="D93" s="30"/>
      <c r="E93" s="42"/>
      <c r="F93" s="30"/>
    </row>
    <row r="94" spans="1:6" hidden="1" x14ac:dyDescent="0.2">
      <c r="A94" s="70"/>
      <c r="B94" s="41" t="s">
        <v>11</v>
      </c>
      <c r="C94" s="50"/>
      <c r="D94" s="30"/>
      <c r="E94" s="42"/>
      <c r="F94" s="30">
        <f>D92*C92</f>
        <v>0</v>
      </c>
    </row>
    <row r="95" spans="1:6" hidden="1" x14ac:dyDescent="0.2">
      <c r="A95" s="70" t="str">
        <f>A14</f>
        <v>31.05.14</v>
      </c>
      <c r="B95" s="41" t="s">
        <v>85</v>
      </c>
      <c r="C95" s="50"/>
      <c r="D95" s="30"/>
      <c r="E95" s="42"/>
      <c r="F95" s="30"/>
    </row>
    <row r="96" spans="1:6" hidden="1" x14ac:dyDescent="0.2">
      <c r="A96" s="70"/>
      <c r="B96" s="41" t="s">
        <v>89</v>
      </c>
      <c r="C96" s="52">
        <v>0.1799</v>
      </c>
      <c r="D96" s="30">
        <v>0</v>
      </c>
      <c r="E96" s="42"/>
      <c r="F96" s="30"/>
    </row>
    <row r="97" spans="1:8" hidden="1" x14ac:dyDescent="0.2">
      <c r="A97" s="70"/>
      <c r="B97" s="41" t="s">
        <v>87</v>
      </c>
      <c r="C97" s="50"/>
      <c r="D97" s="30"/>
      <c r="E97" s="42"/>
      <c r="F97" s="30"/>
    </row>
    <row r="98" spans="1:8" hidden="1" x14ac:dyDescent="0.2">
      <c r="A98" s="70"/>
      <c r="B98" s="41" t="s">
        <v>11</v>
      </c>
      <c r="C98" s="50"/>
      <c r="D98" s="30"/>
      <c r="E98" s="42"/>
      <c r="F98" s="30">
        <f>D96*C96</f>
        <v>0</v>
      </c>
    </row>
    <row r="99" spans="1:8" x14ac:dyDescent="0.2">
      <c r="A99" s="70" t="str">
        <f>A14</f>
        <v>31.05.14</v>
      </c>
      <c r="B99" s="41" t="s">
        <v>94</v>
      </c>
      <c r="C99" s="50"/>
      <c r="D99" s="30" t="s">
        <v>3</v>
      </c>
      <c r="E99" s="42"/>
      <c r="F99" s="30" t="s">
        <v>3</v>
      </c>
    </row>
    <row r="100" spans="1:8" x14ac:dyDescent="0.2">
      <c r="A100" s="70" t="s">
        <v>3</v>
      </c>
      <c r="B100" s="41" t="s">
        <v>114</v>
      </c>
      <c r="C100" s="50"/>
      <c r="D100" s="42"/>
      <c r="E100" s="60">
        <v>710392.94</v>
      </c>
      <c r="F100" s="30"/>
    </row>
    <row r="101" spans="1:8" x14ac:dyDescent="0.2">
      <c r="A101" s="70" t="str">
        <f>A9</f>
        <v>31.05.14</v>
      </c>
      <c r="B101" s="41" t="s">
        <v>13</v>
      </c>
      <c r="C101" s="50"/>
      <c r="D101" s="30"/>
      <c r="E101" s="42"/>
      <c r="F101" s="30" t="s">
        <v>3</v>
      </c>
    </row>
    <row r="102" spans="1:8" x14ac:dyDescent="0.2">
      <c r="A102" s="70" t="s">
        <v>3</v>
      </c>
      <c r="B102" s="41" t="s">
        <v>14</v>
      </c>
      <c r="C102" s="50"/>
      <c r="D102" s="30" t="s">
        <v>3</v>
      </c>
      <c r="E102" s="42" t="s">
        <v>3</v>
      </c>
      <c r="F102" s="30"/>
    </row>
    <row r="103" spans="1:8" x14ac:dyDescent="0.2">
      <c r="A103" s="70" t="s">
        <v>3</v>
      </c>
      <c r="B103" s="41" t="s">
        <v>15</v>
      </c>
      <c r="C103" s="50"/>
      <c r="D103" s="30" t="s">
        <v>3</v>
      </c>
      <c r="E103" s="42">
        <v>228517.08</v>
      </c>
      <c r="F103" s="30"/>
    </row>
    <row r="104" spans="1:8" x14ac:dyDescent="0.2">
      <c r="A104" s="70"/>
      <c r="B104" s="41" t="s">
        <v>3</v>
      </c>
      <c r="C104" s="50"/>
      <c r="D104" s="30" t="s">
        <v>3</v>
      </c>
      <c r="E104" s="42"/>
      <c r="F104" s="30"/>
    </row>
    <row r="105" spans="1:8" x14ac:dyDescent="0.2">
      <c r="A105" s="70" t="s">
        <v>3</v>
      </c>
      <c r="B105" s="41" t="s">
        <v>16</v>
      </c>
      <c r="C105" s="50"/>
      <c r="D105" s="30"/>
      <c r="E105" s="78">
        <f>E59+E100+E103</f>
        <v>1454209.747425</v>
      </c>
      <c r="F105" s="78">
        <f>F59+F90+F94+F98</f>
        <v>227087.78576</v>
      </c>
      <c r="H105" s="90"/>
    </row>
    <row r="106" spans="1:8" x14ac:dyDescent="0.2">
      <c r="A106" s="70" t="s">
        <v>3</v>
      </c>
      <c r="B106" s="41" t="s">
        <v>3</v>
      </c>
      <c r="C106" s="50"/>
      <c r="D106" s="30"/>
      <c r="E106" s="42"/>
      <c r="F106" s="30"/>
    </row>
    <row r="107" spans="1:8" x14ac:dyDescent="0.2">
      <c r="A107" s="70" t="str">
        <f>A9</f>
        <v>31.05.14</v>
      </c>
      <c r="B107" s="91" t="s">
        <v>17</v>
      </c>
      <c r="C107" s="92"/>
      <c r="D107" s="30"/>
      <c r="E107" s="42"/>
      <c r="F107" s="30"/>
    </row>
    <row r="108" spans="1:8" x14ac:dyDescent="0.2">
      <c r="A108" s="70"/>
      <c r="B108" s="41" t="s">
        <v>3</v>
      </c>
      <c r="C108" s="50"/>
      <c r="D108" s="30"/>
      <c r="E108" s="42"/>
      <c r="F108" s="30"/>
    </row>
    <row r="109" spans="1:8" x14ac:dyDescent="0.2">
      <c r="A109" s="70"/>
      <c r="B109" s="41" t="s">
        <v>18</v>
      </c>
      <c r="C109" s="50"/>
      <c r="D109" s="30"/>
      <c r="E109" s="42"/>
      <c r="F109" s="30">
        <f>2536676.12-228517.08</f>
        <v>2308159.04</v>
      </c>
    </row>
    <row r="110" spans="1:8" x14ac:dyDescent="0.2">
      <c r="A110" s="70"/>
      <c r="B110" s="41" t="s">
        <v>64</v>
      </c>
      <c r="C110" s="50"/>
      <c r="D110" s="30"/>
      <c r="E110" s="42"/>
      <c r="F110" s="30">
        <v>-3166669.35</v>
      </c>
    </row>
    <row r="111" spans="1:8" x14ac:dyDescent="0.2">
      <c r="A111" s="70"/>
      <c r="B111" s="41" t="s">
        <v>65</v>
      </c>
      <c r="C111" s="50"/>
      <c r="D111" s="30"/>
      <c r="E111" s="42"/>
      <c r="F111" s="30">
        <f>F109+F110</f>
        <v>-858510.31</v>
      </c>
    </row>
    <row r="112" spans="1:8" x14ac:dyDescent="0.2">
      <c r="A112" s="70" t="s">
        <v>3</v>
      </c>
      <c r="B112" s="41" t="s">
        <v>19</v>
      </c>
      <c r="C112" s="50"/>
      <c r="D112" s="30"/>
      <c r="E112" s="42"/>
      <c r="F112" s="30"/>
    </row>
    <row r="113" spans="1:6" x14ac:dyDescent="0.2">
      <c r="A113" s="70"/>
      <c r="B113" s="41" t="s">
        <v>29</v>
      </c>
      <c r="C113" s="50"/>
      <c r="D113" s="30"/>
      <c r="E113" s="42">
        <v>0</v>
      </c>
      <c r="F113" s="30"/>
    </row>
    <row r="114" spans="1:6" x14ac:dyDescent="0.2">
      <c r="A114" s="70"/>
      <c r="B114" s="41" t="s">
        <v>42</v>
      </c>
      <c r="C114" s="50"/>
      <c r="D114" s="30" t="s">
        <v>3</v>
      </c>
      <c r="E114" s="42">
        <f>E44</f>
        <v>279211.09656099998</v>
      </c>
      <c r="F114" s="30"/>
    </row>
    <row r="115" spans="1:6" x14ac:dyDescent="0.2">
      <c r="A115" s="70"/>
      <c r="B115" s="41" t="s">
        <v>43</v>
      </c>
      <c r="C115" s="50"/>
      <c r="D115" s="30"/>
      <c r="E115" s="42">
        <f>E27</f>
        <v>5466.7458880000004</v>
      </c>
      <c r="F115" s="30"/>
    </row>
    <row r="116" spans="1:6" x14ac:dyDescent="0.2">
      <c r="A116" s="70"/>
      <c r="B116" s="41" t="s">
        <v>52</v>
      </c>
      <c r="C116" s="50"/>
      <c r="D116" s="30"/>
      <c r="E116" s="42">
        <f>E22</f>
        <v>145069.74</v>
      </c>
      <c r="F116" s="30"/>
    </row>
    <row r="117" spans="1:6" x14ac:dyDescent="0.2">
      <c r="A117" s="70"/>
      <c r="B117" s="41" t="s">
        <v>113</v>
      </c>
      <c r="C117" s="50"/>
      <c r="D117" s="30" t="s">
        <v>3</v>
      </c>
      <c r="E117" s="42">
        <f>E52</f>
        <v>85552.144975999996</v>
      </c>
      <c r="F117" s="30"/>
    </row>
    <row r="118" spans="1:6" x14ac:dyDescent="0.2">
      <c r="A118" s="70"/>
      <c r="B118" s="41" t="s">
        <v>20</v>
      </c>
      <c r="C118" s="50"/>
      <c r="D118" s="30"/>
      <c r="E118" s="42">
        <f>E55</f>
        <v>0</v>
      </c>
      <c r="F118" s="30"/>
    </row>
    <row r="119" spans="1:6" x14ac:dyDescent="0.2">
      <c r="A119" s="70" t="s">
        <v>3</v>
      </c>
      <c r="B119" s="41" t="s">
        <v>21</v>
      </c>
      <c r="C119" s="50"/>
      <c r="D119" s="30"/>
      <c r="E119" s="42">
        <f>E103</f>
        <v>228517.08</v>
      </c>
      <c r="F119" s="30" t="s">
        <v>3</v>
      </c>
    </row>
    <row r="120" spans="1:6" x14ac:dyDescent="0.2">
      <c r="A120" s="70"/>
      <c r="B120" s="41" t="s">
        <v>96</v>
      </c>
      <c r="C120" s="50"/>
      <c r="D120" s="30"/>
      <c r="E120" s="42">
        <f>E100</f>
        <v>710392.94</v>
      </c>
      <c r="F120" s="30"/>
    </row>
    <row r="121" spans="1:6" x14ac:dyDescent="0.2">
      <c r="A121" s="70"/>
      <c r="B121" s="41" t="s">
        <v>37</v>
      </c>
      <c r="C121" s="50"/>
      <c r="D121" s="30"/>
      <c r="E121" s="42">
        <v>2173471.73</v>
      </c>
      <c r="F121" s="30"/>
    </row>
    <row r="122" spans="1:6" x14ac:dyDescent="0.2">
      <c r="A122" s="70"/>
      <c r="C122" s="50"/>
      <c r="D122" s="30"/>
      <c r="E122" s="42"/>
      <c r="F122" s="30">
        <f>SUM(E113:E122)</f>
        <v>3627681.4774249997</v>
      </c>
    </row>
    <row r="123" spans="1:6" x14ac:dyDescent="0.2">
      <c r="A123" s="70"/>
      <c r="B123" s="41" t="s">
        <v>22</v>
      </c>
      <c r="C123" s="50"/>
      <c r="D123" s="30"/>
      <c r="E123" s="42"/>
      <c r="F123" s="30" t="s">
        <v>3</v>
      </c>
    </row>
    <row r="124" spans="1:6" x14ac:dyDescent="0.2">
      <c r="A124" s="70"/>
      <c r="B124" s="41" t="s">
        <v>23</v>
      </c>
      <c r="C124" s="50"/>
      <c r="D124" s="30"/>
      <c r="E124" s="42">
        <f>F17</f>
        <v>0</v>
      </c>
      <c r="F124" s="30"/>
    </row>
    <row r="125" spans="1:6" x14ac:dyDescent="0.2">
      <c r="A125" s="70"/>
      <c r="B125" s="41" t="s">
        <v>102</v>
      </c>
      <c r="C125" s="50"/>
      <c r="D125" s="30"/>
      <c r="E125" s="42">
        <f>F57</f>
        <v>227087.78576</v>
      </c>
      <c r="F125" s="30"/>
    </row>
    <row r="126" spans="1:6" x14ac:dyDescent="0.2">
      <c r="A126" s="70"/>
      <c r="B126" s="41" t="s">
        <v>58</v>
      </c>
      <c r="C126" s="50"/>
      <c r="D126" s="30"/>
      <c r="E126" s="42">
        <f>F90</f>
        <v>0</v>
      </c>
      <c r="F126" s="30"/>
    </row>
    <row r="127" spans="1:6" x14ac:dyDescent="0.2">
      <c r="A127" s="70"/>
      <c r="B127" s="41" t="s">
        <v>90</v>
      </c>
      <c r="C127" s="50"/>
      <c r="D127" s="30"/>
      <c r="E127" s="42">
        <f>F98</f>
        <v>0</v>
      </c>
      <c r="F127" s="30"/>
    </row>
    <row r="128" spans="1:6" x14ac:dyDescent="0.2">
      <c r="A128" s="70"/>
      <c r="B128" s="41" t="s">
        <v>88</v>
      </c>
      <c r="C128" s="50"/>
      <c r="D128" s="30"/>
      <c r="E128" s="42">
        <f>F94</f>
        <v>0</v>
      </c>
      <c r="F128" s="30"/>
    </row>
    <row r="129" spans="1:6" x14ac:dyDescent="0.2">
      <c r="A129" s="70"/>
      <c r="B129" s="41"/>
      <c r="C129" s="50"/>
      <c r="D129" s="30"/>
      <c r="E129" s="42"/>
      <c r="F129" s="30">
        <f>SUM(E124:E128)</f>
        <v>227087.78576</v>
      </c>
    </row>
    <row r="130" spans="1:6" x14ac:dyDescent="0.2">
      <c r="A130" s="70"/>
      <c r="B130" s="41" t="s">
        <v>24</v>
      </c>
      <c r="C130" s="50"/>
      <c r="D130" s="30"/>
      <c r="E130" s="42"/>
      <c r="F130" s="30">
        <f>F111+F122-F129</f>
        <v>2542083.3816649998</v>
      </c>
    </row>
    <row r="131" spans="1:6" x14ac:dyDescent="0.2">
      <c r="A131" s="70"/>
      <c r="B131" s="41" t="s">
        <v>3</v>
      </c>
      <c r="C131" s="50"/>
      <c r="D131" s="30"/>
      <c r="E131" s="42"/>
      <c r="F131" s="30"/>
    </row>
    <row r="132" spans="1:6" x14ac:dyDescent="0.2">
      <c r="A132" s="70"/>
      <c r="B132" s="41" t="s">
        <v>25</v>
      </c>
      <c r="C132" s="50"/>
      <c r="D132" s="30"/>
      <c r="E132" s="42"/>
      <c r="F132" s="30">
        <v>0</v>
      </c>
    </row>
    <row r="133" spans="1:6" x14ac:dyDescent="0.2">
      <c r="A133" s="70" t="s">
        <v>3</v>
      </c>
      <c r="B133" s="41" t="s">
        <v>26</v>
      </c>
      <c r="C133" s="50"/>
      <c r="D133" s="30"/>
      <c r="E133" s="42"/>
      <c r="F133" s="30">
        <f>F130+F132</f>
        <v>2542083.3816649998</v>
      </c>
    </row>
    <row r="134" spans="1:6" x14ac:dyDescent="0.2">
      <c r="A134" s="70"/>
      <c r="B134" s="41"/>
      <c r="C134" s="50"/>
      <c r="D134" s="30"/>
      <c r="E134" s="42"/>
      <c r="F134" s="30"/>
    </row>
    <row r="135" spans="1:6" x14ac:dyDescent="0.2">
      <c r="A135" s="70"/>
      <c r="B135" s="41" t="s">
        <v>27</v>
      </c>
      <c r="C135" s="50"/>
      <c r="D135" s="30"/>
      <c r="E135" s="42"/>
      <c r="F135" s="30">
        <f>F133*15%</f>
        <v>381312.50724974996</v>
      </c>
    </row>
    <row r="136" spans="1:6" ht="12.75" customHeight="1" x14ac:dyDescent="0.2">
      <c r="A136" s="70"/>
      <c r="B136" s="41" t="s">
        <v>110</v>
      </c>
      <c r="C136" s="50"/>
      <c r="D136" s="30"/>
      <c r="E136" s="42"/>
      <c r="F136" s="30">
        <v>244208.34</v>
      </c>
    </row>
    <row r="137" spans="1:6" x14ac:dyDescent="0.2">
      <c r="A137" s="70"/>
      <c r="B137" s="41"/>
      <c r="C137" s="50"/>
      <c r="D137" s="30"/>
      <c r="E137" s="42"/>
      <c r="F137" s="30"/>
    </row>
    <row r="138" spans="1:6" x14ac:dyDescent="0.2">
      <c r="A138" s="70"/>
      <c r="B138" s="41" t="s">
        <v>38</v>
      </c>
      <c r="C138" s="50"/>
      <c r="D138" s="30"/>
      <c r="E138" s="42"/>
      <c r="F138" s="30">
        <f>F135+F136</f>
        <v>625520.84724974993</v>
      </c>
    </row>
    <row r="139" spans="1:6" ht="12.75" customHeight="1" x14ac:dyDescent="0.2">
      <c r="A139" s="70"/>
      <c r="B139" s="41" t="s">
        <v>44</v>
      </c>
      <c r="C139" s="50"/>
      <c r="D139" s="30"/>
      <c r="E139" s="42"/>
      <c r="F139" s="30">
        <v>428306.53</v>
      </c>
    </row>
    <row r="140" spans="1:6" x14ac:dyDescent="0.2">
      <c r="A140" s="70"/>
      <c r="B140" s="41" t="s">
        <v>46</v>
      </c>
      <c r="C140" s="50"/>
      <c r="D140" s="30"/>
      <c r="E140" s="42"/>
      <c r="F140" s="30">
        <v>0</v>
      </c>
    </row>
    <row r="141" spans="1:6" x14ac:dyDescent="0.2">
      <c r="A141" s="70"/>
      <c r="B141" s="41" t="s">
        <v>47</v>
      </c>
      <c r="C141" s="50"/>
      <c r="D141" s="30"/>
      <c r="E141" s="42"/>
      <c r="F141" s="30">
        <v>0</v>
      </c>
    </row>
    <row r="142" spans="1:6" x14ac:dyDescent="0.2">
      <c r="A142" s="70"/>
      <c r="B142" s="41" t="s">
        <v>45</v>
      </c>
      <c r="C142" s="50"/>
      <c r="D142" s="30"/>
      <c r="E142" s="42"/>
      <c r="F142" s="30"/>
    </row>
    <row r="143" spans="1:6" x14ac:dyDescent="0.2">
      <c r="A143" s="70"/>
      <c r="B143" s="41"/>
      <c r="C143" s="50"/>
      <c r="D143" s="30"/>
      <c r="E143" s="42"/>
      <c r="F143" s="30"/>
    </row>
    <row r="144" spans="1:6" x14ac:dyDescent="0.2">
      <c r="A144" s="70"/>
      <c r="B144" s="41" t="s">
        <v>39</v>
      </c>
      <c r="C144" s="50"/>
      <c r="D144" s="30"/>
      <c r="E144" s="42"/>
      <c r="F144" s="30">
        <f>IF((F138-F139-F140-F141-F142)&lt;0,0,F138-F139-F140-F141-F142)</f>
        <v>197214.3172497499</v>
      </c>
    </row>
    <row r="145" spans="1:256" x14ac:dyDescent="0.2">
      <c r="A145" s="70"/>
      <c r="B145" s="41" t="s">
        <v>40</v>
      </c>
      <c r="C145" s="50"/>
      <c r="D145" s="30"/>
      <c r="E145" s="42"/>
      <c r="F145" s="30">
        <v>0</v>
      </c>
    </row>
    <row r="146" spans="1:256" x14ac:dyDescent="0.2">
      <c r="A146" s="70"/>
      <c r="B146" s="41" t="s">
        <v>41</v>
      </c>
      <c r="C146" s="50"/>
      <c r="D146" s="30"/>
      <c r="E146" s="42"/>
      <c r="F146" s="30">
        <f>F138-F139</f>
        <v>197214.3172497499</v>
      </c>
    </row>
    <row r="147" spans="1:256" ht="12.75" x14ac:dyDescent="0.2">
      <c r="A147" s="73"/>
      <c r="B147" s="74" t="s">
        <v>3</v>
      </c>
      <c r="C147" s="75"/>
      <c r="D147" s="76"/>
      <c r="E147" s="93" t="s">
        <v>3</v>
      </c>
      <c r="F147" s="93" t="s">
        <v>3</v>
      </c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  <c r="HV147" s="81"/>
      <c r="HW147" s="81"/>
      <c r="HX147" s="81"/>
      <c r="HY147" s="81"/>
      <c r="HZ147" s="81"/>
      <c r="IA147" s="81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  <c r="IN147" s="81"/>
      <c r="IO147" s="81"/>
      <c r="IP147" s="81"/>
      <c r="IQ147" s="81"/>
      <c r="IR147" s="81"/>
      <c r="IS147" s="81"/>
      <c r="IT147" s="81"/>
      <c r="IU147" s="81"/>
      <c r="IV147" s="81"/>
    </row>
    <row r="148" spans="1:256" ht="12.75" x14ac:dyDescent="0.2">
      <c r="A148" s="44" t="s">
        <v>75</v>
      </c>
      <c r="F148" s="95" t="s">
        <v>111</v>
      </c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  <c r="IN148" s="81"/>
      <c r="IO148" s="81"/>
      <c r="IP148" s="81"/>
      <c r="IQ148" s="81"/>
      <c r="IR148" s="81"/>
      <c r="IS148" s="81"/>
      <c r="IT148" s="81"/>
      <c r="IU148" s="81"/>
      <c r="IV148" s="81"/>
    </row>
    <row r="149" spans="1:256" ht="12.75" x14ac:dyDescent="0.2">
      <c r="F149" s="95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  <c r="IN149" s="81"/>
      <c r="IO149" s="81"/>
      <c r="IP149" s="81"/>
      <c r="IQ149" s="81"/>
      <c r="IR149" s="81"/>
      <c r="IS149" s="81"/>
      <c r="IT149" s="81"/>
      <c r="IU149" s="81"/>
      <c r="IV149" s="81"/>
    </row>
    <row r="150" spans="1:256" ht="12.75" x14ac:dyDescent="0.2">
      <c r="F150" s="96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  <c r="IN150" s="81"/>
      <c r="IO150" s="81"/>
      <c r="IP150" s="81"/>
      <c r="IQ150" s="81"/>
      <c r="IR150" s="81"/>
      <c r="IS150" s="81"/>
      <c r="IT150" s="81"/>
      <c r="IU150" s="81"/>
      <c r="IV150" s="81"/>
    </row>
    <row r="151" spans="1:256" ht="12.75" x14ac:dyDescent="0.2">
      <c r="F151" s="95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  <c r="HU151" s="81"/>
      <c r="HV151" s="81"/>
      <c r="HW151" s="81"/>
      <c r="HX151" s="81"/>
      <c r="HY151" s="81"/>
      <c r="HZ151" s="81"/>
      <c r="IA151" s="81"/>
      <c r="IB151" s="81"/>
      <c r="IC151" s="81"/>
      <c r="ID151" s="81"/>
      <c r="IE151" s="81"/>
      <c r="IF151" s="81"/>
      <c r="IG151" s="81"/>
      <c r="IH151" s="81"/>
      <c r="II151" s="81"/>
      <c r="IJ151" s="81"/>
      <c r="IK151" s="81"/>
      <c r="IL151" s="81"/>
      <c r="IM151" s="81"/>
      <c r="IN151" s="81"/>
      <c r="IO151" s="81"/>
      <c r="IP151" s="81"/>
      <c r="IQ151" s="81"/>
      <c r="IR151" s="81"/>
      <c r="IS151" s="81"/>
      <c r="IT151" s="81"/>
      <c r="IU151" s="81"/>
      <c r="IV151" s="81"/>
    </row>
    <row r="152" spans="1:256" ht="12.75" x14ac:dyDescent="0.2">
      <c r="F152" s="95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  <c r="GT152" s="81"/>
      <c r="GU152" s="81"/>
      <c r="GV152" s="81"/>
      <c r="GW152" s="81"/>
      <c r="GX152" s="81"/>
      <c r="GY152" s="81"/>
      <c r="GZ152" s="81"/>
      <c r="HA152" s="81"/>
      <c r="HB152" s="81"/>
      <c r="HC152" s="81"/>
      <c r="HD152" s="81"/>
      <c r="HE152" s="81"/>
      <c r="HF152" s="81"/>
      <c r="HG152" s="81"/>
      <c r="HH152" s="81"/>
      <c r="HI152" s="81"/>
      <c r="HJ152" s="81"/>
      <c r="HK152" s="81"/>
      <c r="HL152" s="81"/>
      <c r="HM152" s="81"/>
      <c r="HN152" s="81"/>
      <c r="HO152" s="81"/>
      <c r="HP152" s="81"/>
      <c r="HQ152" s="81"/>
      <c r="HR152" s="81"/>
      <c r="HS152" s="81"/>
      <c r="HT152" s="81"/>
      <c r="HU152" s="81"/>
      <c r="HV152" s="81"/>
      <c r="HW152" s="81"/>
      <c r="HX152" s="81"/>
      <c r="HY152" s="81"/>
      <c r="HZ152" s="81"/>
      <c r="IA152" s="81"/>
      <c r="IB152" s="81"/>
      <c r="IC152" s="81"/>
      <c r="ID152" s="81"/>
      <c r="IE152" s="81"/>
      <c r="IF152" s="81"/>
      <c r="IG152" s="81"/>
      <c r="IH152" s="81"/>
      <c r="II152" s="81"/>
      <c r="IJ152" s="81"/>
      <c r="IK152" s="81"/>
      <c r="IL152" s="81"/>
      <c r="IM152" s="81"/>
      <c r="IN152" s="81"/>
      <c r="IO152" s="81"/>
      <c r="IP152" s="81"/>
      <c r="IQ152" s="81"/>
      <c r="IR152" s="81"/>
      <c r="IS152" s="81"/>
      <c r="IT152" s="81"/>
      <c r="IU152" s="81"/>
      <c r="IV152" s="81"/>
    </row>
    <row r="153" spans="1:256" ht="12.75" x14ac:dyDescent="0.2">
      <c r="F153" s="95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V153" s="81"/>
      <c r="HW153" s="81"/>
      <c r="HX153" s="81"/>
      <c r="HY153" s="81"/>
      <c r="HZ153" s="81"/>
      <c r="IA153" s="81"/>
      <c r="IB153" s="81"/>
      <c r="IC153" s="81"/>
      <c r="ID153" s="81"/>
      <c r="IE153" s="81"/>
      <c r="IF153" s="81"/>
      <c r="IG153" s="81"/>
      <c r="IH153" s="81"/>
      <c r="II153" s="81"/>
      <c r="IJ153" s="81"/>
      <c r="IK153" s="81"/>
      <c r="IL153" s="81"/>
      <c r="IM153" s="81"/>
      <c r="IN153" s="81"/>
      <c r="IO153" s="81"/>
      <c r="IP153" s="81"/>
      <c r="IQ153" s="81"/>
      <c r="IR153" s="81"/>
      <c r="IS153" s="81"/>
      <c r="IT153" s="81"/>
      <c r="IU153" s="81"/>
      <c r="IV153" s="81"/>
    </row>
    <row r="155" spans="1:256" ht="12.75" x14ac:dyDescent="0.2">
      <c r="A155" s="79" t="s">
        <v>72</v>
      </c>
      <c r="B155" s="79"/>
      <c r="C155" s="79"/>
      <c r="D155" s="79"/>
      <c r="E155" s="80"/>
      <c r="F155" s="81"/>
    </row>
    <row r="156" spans="1:256" ht="12.75" x14ac:dyDescent="0.2">
      <c r="A156" s="79" t="s">
        <v>73</v>
      </c>
      <c r="B156" s="79"/>
      <c r="C156" s="79"/>
      <c r="D156" s="79"/>
      <c r="E156" s="81"/>
      <c r="F156" s="81"/>
    </row>
    <row r="157" spans="1:256" ht="12.75" x14ac:dyDescent="0.2">
      <c r="A157" s="79" t="s">
        <v>74</v>
      </c>
      <c r="B157" s="79"/>
      <c r="C157" s="79"/>
      <c r="D157" s="79"/>
      <c r="E157" s="81"/>
      <c r="F157" s="81"/>
    </row>
  </sheetData>
  <mergeCells count="8">
    <mergeCell ref="A83:F83"/>
    <mergeCell ref="A84:F84"/>
    <mergeCell ref="A1:F1"/>
    <mergeCell ref="A2:F2"/>
    <mergeCell ref="A4:F4"/>
    <mergeCell ref="A5:F5"/>
    <mergeCell ref="A80:F80"/>
    <mergeCell ref="A81:F81"/>
  </mergeCells>
  <pageMargins left="0.511811024" right="0.511811024" top="0.78740157499999996" bottom="0.78740157499999996" header="0.31496062000000002" footer="0.31496062000000002"/>
  <pageSetup paperSize="9" scale="86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52"/>
  <sheetViews>
    <sheetView topLeftCell="A118" workbookViewId="0">
      <selection activeCell="A4" sqref="A4:F4"/>
    </sheetView>
  </sheetViews>
  <sheetFormatPr defaultColWidth="11.42578125" defaultRowHeight="12" x14ac:dyDescent="0.2"/>
  <cols>
    <col min="1" max="1" width="7.7109375" style="44" customWidth="1"/>
    <col min="2" max="2" width="47.5703125" style="44" customWidth="1"/>
    <col min="3" max="3" width="12.42578125" style="94" customWidth="1"/>
    <col min="4" max="4" width="14.5703125" style="44" bestFit="1" customWidth="1"/>
    <col min="5" max="6" width="13.5703125" style="44" bestFit="1" customWidth="1"/>
    <col min="7" max="7" width="11.42578125" style="44"/>
    <col min="8" max="8" width="13.5703125" style="44" bestFit="1" customWidth="1"/>
    <col min="9" max="256" width="11.42578125" style="44"/>
    <col min="257" max="257" width="7.7109375" style="44" customWidth="1"/>
    <col min="258" max="258" width="47.5703125" style="44" customWidth="1"/>
    <col min="259" max="259" width="12.42578125" style="44" customWidth="1"/>
    <col min="260" max="260" width="14.5703125" style="44" bestFit="1" customWidth="1"/>
    <col min="261" max="262" width="13.5703125" style="44" bestFit="1" customWidth="1"/>
    <col min="263" max="263" width="11.42578125" style="44"/>
    <col min="264" max="264" width="13.5703125" style="44" bestFit="1" customWidth="1"/>
    <col min="265" max="512" width="11.42578125" style="44"/>
    <col min="513" max="513" width="7.7109375" style="44" customWidth="1"/>
    <col min="514" max="514" width="47.5703125" style="44" customWidth="1"/>
    <col min="515" max="515" width="12.42578125" style="44" customWidth="1"/>
    <col min="516" max="516" width="14.5703125" style="44" bestFit="1" customWidth="1"/>
    <col min="517" max="518" width="13.5703125" style="44" bestFit="1" customWidth="1"/>
    <col min="519" max="519" width="11.42578125" style="44"/>
    <col min="520" max="520" width="13.5703125" style="44" bestFit="1" customWidth="1"/>
    <col min="521" max="768" width="11.42578125" style="44"/>
    <col min="769" max="769" width="7.7109375" style="44" customWidth="1"/>
    <col min="770" max="770" width="47.5703125" style="44" customWidth="1"/>
    <col min="771" max="771" width="12.42578125" style="44" customWidth="1"/>
    <col min="772" max="772" width="14.5703125" style="44" bestFit="1" customWidth="1"/>
    <col min="773" max="774" width="13.5703125" style="44" bestFit="1" customWidth="1"/>
    <col min="775" max="775" width="11.42578125" style="44"/>
    <col min="776" max="776" width="13.5703125" style="44" bestFit="1" customWidth="1"/>
    <col min="777" max="1024" width="11.42578125" style="44"/>
    <col min="1025" max="1025" width="7.7109375" style="44" customWidth="1"/>
    <col min="1026" max="1026" width="47.5703125" style="44" customWidth="1"/>
    <col min="1027" max="1027" width="12.42578125" style="44" customWidth="1"/>
    <col min="1028" max="1028" width="14.5703125" style="44" bestFit="1" customWidth="1"/>
    <col min="1029" max="1030" width="13.5703125" style="44" bestFit="1" customWidth="1"/>
    <col min="1031" max="1031" width="11.42578125" style="44"/>
    <col min="1032" max="1032" width="13.5703125" style="44" bestFit="1" customWidth="1"/>
    <col min="1033" max="1280" width="11.42578125" style="44"/>
    <col min="1281" max="1281" width="7.7109375" style="44" customWidth="1"/>
    <col min="1282" max="1282" width="47.5703125" style="44" customWidth="1"/>
    <col min="1283" max="1283" width="12.42578125" style="44" customWidth="1"/>
    <col min="1284" max="1284" width="14.5703125" style="44" bestFit="1" customWidth="1"/>
    <col min="1285" max="1286" width="13.5703125" style="44" bestFit="1" customWidth="1"/>
    <col min="1287" max="1287" width="11.42578125" style="44"/>
    <col min="1288" max="1288" width="13.5703125" style="44" bestFit="1" customWidth="1"/>
    <col min="1289" max="1536" width="11.42578125" style="44"/>
    <col min="1537" max="1537" width="7.7109375" style="44" customWidth="1"/>
    <col min="1538" max="1538" width="47.5703125" style="44" customWidth="1"/>
    <col min="1539" max="1539" width="12.42578125" style="44" customWidth="1"/>
    <col min="1540" max="1540" width="14.5703125" style="44" bestFit="1" customWidth="1"/>
    <col min="1541" max="1542" width="13.5703125" style="44" bestFit="1" customWidth="1"/>
    <col min="1543" max="1543" width="11.42578125" style="44"/>
    <col min="1544" max="1544" width="13.5703125" style="44" bestFit="1" customWidth="1"/>
    <col min="1545" max="1792" width="11.42578125" style="44"/>
    <col min="1793" max="1793" width="7.7109375" style="44" customWidth="1"/>
    <col min="1794" max="1794" width="47.5703125" style="44" customWidth="1"/>
    <col min="1795" max="1795" width="12.42578125" style="44" customWidth="1"/>
    <col min="1796" max="1796" width="14.5703125" style="44" bestFit="1" customWidth="1"/>
    <col min="1797" max="1798" width="13.5703125" style="44" bestFit="1" customWidth="1"/>
    <col min="1799" max="1799" width="11.42578125" style="44"/>
    <col min="1800" max="1800" width="13.5703125" style="44" bestFit="1" customWidth="1"/>
    <col min="1801" max="2048" width="11.42578125" style="44"/>
    <col min="2049" max="2049" width="7.7109375" style="44" customWidth="1"/>
    <col min="2050" max="2050" width="47.5703125" style="44" customWidth="1"/>
    <col min="2051" max="2051" width="12.42578125" style="44" customWidth="1"/>
    <col min="2052" max="2052" width="14.5703125" style="44" bestFit="1" customWidth="1"/>
    <col min="2053" max="2054" width="13.5703125" style="44" bestFit="1" customWidth="1"/>
    <col min="2055" max="2055" width="11.42578125" style="44"/>
    <col min="2056" max="2056" width="13.5703125" style="44" bestFit="1" customWidth="1"/>
    <col min="2057" max="2304" width="11.42578125" style="44"/>
    <col min="2305" max="2305" width="7.7109375" style="44" customWidth="1"/>
    <col min="2306" max="2306" width="47.5703125" style="44" customWidth="1"/>
    <col min="2307" max="2307" width="12.42578125" style="44" customWidth="1"/>
    <col min="2308" max="2308" width="14.5703125" style="44" bestFit="1" customWidth="1"/>
    <col min="2309" max="2310" width="13.5703125" style="44" bestFit="1" customWidth="1"/>
    <col min="2311" max="2311" width="11.42578125" style="44"/>
    <col min="2312" max="2312" width="13.5703125" style="44" bestFit="1" customWidth="1"/>
    <col min="2313" max="2560" width="11.42578125" style="44"/>
    <col min="2561" max="2561" width="7.7109375" style="44" customWidth="1"/>
    <col min="2562" max="2562" width="47.5703125" style="44" customWidth="1"/>
    <col min="2563" max="2563" width="12.42578125" style="44" customWidth="1"/>
    <col min="2564" max="2564" width="14.5703125" style="44" bestFit="1" customWidth="1"/>
    <col min="2565" max="2566" width="13.5703125" style="44" bestFit="1" customWidth="1"/>
    <col min="2567" max="2567" width="11.42578125" style="44"/>
    <col min="2568" max="2568" width="13.5703125" style="44" bestFit="1" customWidth="1"/>
    <col min="2569" max="2816" width="11.42578125" style="44"/>
    <col min="2817" max="2817" width="7.7109375" style="44" customWidth="1"/>
    <col min="2818" max="2818" width="47.5703125" style="44" customWidth="1"/>
    <col min="2819" max="2819" width="12.42578125" style="44" customWidth="1"/>
    <col min="2820" max="2820" width="14.5703125" style="44" bestFit="1" customWidth="1"/>
    <col min="2821" max="2822" width="13.5703125" style="44" bestFit="1" customWidth="1"/>
    <col min="2823" max="2823" width="11.42578125" style="44"/>
    <col min="2824" max="2824" width="13.5703125" style="44" bestFit="1" customWidth="1"/>
    <col min="2825" max="3072" width="11.42578125" style="44"/>
    <col min="3073" max="3073" width="7.7109375" style="44" customWidth="1"/>
    <col min="3074" max="3074" width="47.5703125" style="44" customWidth="1"/>
    <col min="3075" max="3075" width="12.42578125" style="44" customWidth="1"/>
    <col min="3076" max="3076" width="14.5703125" style="44" bestFit="1" customWidth="1"/>
    <col min="3077" max="3078" width="13.5703125" style="44" bestFit="1" customWidth="1"/>
    <col min="3079" max="3079" width="11.42578125" style="44"/>
    <col min="3080" max="3080" width="13.5703125" style="44" bestFit="1" customWidth="1"/>
    <col min="3081" max="3328" width="11.42578125" style="44"/>
    <col min="3329" max="3329" width="7.7109375" style="44" customWidth="1"/>
    <col min="3330" max="3330" width="47.5703125" style="44" customWidth="1"/>
    <col min="3331" max="3331" width="12.42578125" style="44" customWidth="1"/>
    <col min="3332" max="3332" width="14.5703125" style="44" bestFit="1" customWidth="1"/>
    <col min="3333" max="3334" width="13.5703125" style="44" bestFit="1" customWidth="1"/>
    <col min="3335" max="3335" width="11.42578125" style="44"/>
    <col min="3336" max="3336" width="13.5703125" style="44" bestFit="1" customWidth="1"/>
    <col min="3337" max="3584" width="11.42578125" style="44"/>
    <col min="3585" max="3585" width="7.7109375" style="44" customWidth="1"/>
    <col min="3586" max="3586" width="47.5703125" style="44" customWidth="1"/>
    <col min="3587" max="3587" width="12.42578125" style="44" customWidth="1"/>
    <col min="3588" max="3588" width="14.5703125" style="44" bestFit="1" customWidth="1"/>
    <col min="3589" max="3590" width="13.5703125" style="44" bestFit="1" customWidth="1"/>
    <col min="3591" max="3591" width="11.42578125" style="44"/>
    <col min="3592" max="3592" width="13.5703125" style="44" bestFit="1" customWidth="1"/>
    <col min="3593" max="3840" width="11.42578125" style="44"/>
    <col min="3841" max="3841" width="7.7109375" style="44" customWidth="1"/>
    <col min="3842" max="3842" width="47.5703125" style="44" customWidth="1"/>
    <col min="3843" max="3843" width="12.42578125" style="44" customWidth="1"/>
    <col min="3844" max="3844" width="14.5703125" style="44" bestFit="1" customWidth="1"/>
    <col min="3845" max="3846" width="13.5703125" style="44" bestFit="1" customWidth="1"/>
    <col min="3847" max="3847" width="11.42578125" style="44"/>
    <col min="3848" max="3848" width="13.5703125" style="44" bestFit="1" customWidth="1"/>
    <col min="3849" max="4096" width="11.42578125" style="44"/>
    <col min="4097" max="4097" width="7.7109375" style="44" customWidth="1"/>
    <col min="4098" max="4098" width="47.5703125" style="44" customWidth="1"/>
    <col min="4099" max="4099" width="12.42578125" style="44" customWidth="1"/>
    <col min="4100" max="4100" width="14.5703125" style="44" bestFit="1" customWidth="1"/>
    <col min="4101" max="4102" width="13.5703125" style="44" bestFit="1" customWidth="1"/>
    <col min="4103" max="4103" width="11.42578125" style="44"/>
    <col min="4104" max="4104" width="13.5703125" style="44" bestFit="1" customWidth="1"/>
    <col min="4105" max="4352" width="11.42578125" style="44"/>
    <col min="4353" max="4353" width="7.7109375" style="44" customWidth="1"/>
    <col min="4354" max="4354" width="47.5703125" style="44" customWidth="1"/>
    <col min="4355" max="4355" width="12.42578125" style="44" customWidth="1"/>
    <col min="4356" max="4356" width="14.5703125" style="44" bestFit="1" customWidth="1"/>
    <col min="4357" max="4358" width="13.5703125" style="44" bestFit="1" customWidth="1"/>
    <col min="4359" max="4359" width="11.42578125" style="44"/>
    <col min="4360" max="4360" width="13.5703125" style="44" bestFit="1" customWidth="1"/>
    <col min="4361" max="4608" width="11.42578125" style="44"/>
    <col min="4609" max="4609" width="7.7109375" style="44" customWidth="1"/>
    <col min="4610" max="4610" width="47.5703125" style="44" customWidth="1"/>
    <col min="4611" max="4611" width="12.42578125" style="44" customWidth="1"/>
    <col min="4612" max="4612" width="14.5703125" style="44" bestFit="1" customWidth="1"/>
    <col min="4613" max="4614" width="13.5703125" style="44" bestFit="1" customWidth="1"/>
    <col min="4615" max="4615" width="11.42578125" style="44"/>
    <col min="4616" max="4616" width="13.5703125" style="44" bestFit="1" customWidth="1"/>
    <col min="4617" max="4864" width="11.42578125" style="44"/>
    <col min="4865" max="4865" width="7.7109375" style="44" customWidth="1"/>
    <col min="4866" max="4866" width="47.5703125" style="44" customWidth="1"/>
    <col min="4867" max="4867" width="12.42578125" style="44" customWidth="1"/>
    <col min="4868" max="4868" width="14.5703125" style="44" bestFit="1" customWidth="1"/>
    <col min="4869" max="4870" width="13.5703125" style="44" bestFit="1" customWidth="1"/>
    <col min="4871" max="4871" width="11.42578125" style="44"/>
    <col min="4872" max="4872" width="13.5703125" style="44" bestFit="1" customWidth="1"/>
    <col min="4873" max="5120" width="11.42578125" style="44"/>
    <col min="5121" max="5121" width="7.7109375" style="44" customWidth="1"/>
    <col min="5122" max="5122" width="47.5703125" style="44" customWidth="1"/>
    <col min="5123" max="5123" width="12.42578125" style="44" customWidth="1"/>
    <col min="5124" max="5124" width="14.5703125" style="44" bestFit="1" customWidth="1"/>
    <col min="5125" max="5126" width="13.5703125" style="44" bestFit="1" customWidth="1"/>
    <col min="5127" max="5127" width="11.42578125" style="44"/>
    <col min="5128" max="5128" width="13.5703125" style="44" bestFit="1" customWidth="1"/>
    <col min="5129" max="5376" width="11.42578125" style="44"/>
    <col min="5377" max="5377" width="7.7109375" style="44" customWidth="1"/>
    <col min="5378" max="5378" width="47.5703125" style="44" customWidth="1"/>
    <col min="5379" max="5379" width="12.42578125" style="44" customWidth="1"/>
    <col min="5380" max="5380" width="14.5703125" style="44" bestFit="1" customWidth="1"/>
    <col min="5381" max="5382" width="13.5703125" style="44" bestFit="1" customWidth="1"/>
    <col min="5383" max="5383" width="11.42578125" style="44"/>
    <col min="5384" max="5384" width="13.5703125" style="44" bestFit="1" customWidth="1"/>
    <col min="5385" max="5632" width="11.42578125" style="44"/>
    <col min="5633" max="5633" width="7.7109375" style="44" customWidth="1"/>
    <col min="5634" max="5634" width="47.5703125" style="44" customWidth="1"/>
    <col min="5635" max="5635" width="12.42578125" style="44" customWidth="1"/>
    <col min="5636" max="5636" width="14.5703125" style="44" bestFit="1" customWidth="1"/>
    <col min="5637" max="5638" width="13.5703125" style="44" bestFit="1" customWidth="1"/>
    <col min="5639" max="5639" width="11.42578125" style="44"/>
    <col min="5640" max="5640" width="13.5703125" style="44" bestFit="1" customWidth="1"/>
    <col min="5641" max="5888" width="11.42578125" style="44"/>
    <col min="5889" max="5889" width="7.7109375" style="44" customWidth="1"/>
    <col min="5890" max="5890" width="47.5703125" style="44" customWidth="1"/>
    <col min="5891" max="5891" width="12.42578125" style="44" customWidth="1"/>
    <col min="5892" max="5892" width="14.5703125" style="44" bestFit="1" customWidth="1"/>
    <col min="5893" max="5894" width="13.5703125" style="44" bestFit="1" customWidth="1"/>
    <col min="5895" max="5895" width="11.42578125" style="44"/>
    <col min="5896" max="5896" width="13.5703125" style="44" bestFit="1" customWidth="1"/>
    <col min="5897" max="6144" width="11.42578125" style="44"/>
    <col min="6145" max="6145" width="7.7109375" style="44" customWidth="1"/>
    <col min="6146" max="6146" width="47.5703125" style="44" customWidth="1"/>
    <col min="6147" max="6147" width="12.42578125" style="44" customWidth="1"/>
    <col min="6148" max="6148" width="14.5703125" style="44" bestFit="1" customWidth="1"/>
    <col min="6149" max="6150" width="13.5703125" style="44" bestFit="1" customWidth="1"/>
    <col min="6151" max="6151" width="11.42578125" style="44"/>
    <col min="6152" max="6152" width="13.5703125" style="44" bestFit="1" customWidth="1"/>
    <col min="6153" max="6400" width="11.42578125" style="44"/>
    <col min="6401" max="6401" width="7.7109375" style="44" customWidth="1"/>
    <col min="6402" max="6402" width="47.5703125" style="44" customWidth="1"/>
    <col min="6403" max="6403" width="12.42578125" style="44" customWidth="1"/>
    <col min="6404" max="6404" width="14.5703125" style="44" bestFit="1" customWidth="1"/>
    <col min="6405" max="6406" width="13.5703125" style="44" bestFit="1" customWidth="1"/>
    <col min="6407" max="6407" width="11.42578125" style="44"/>
    <col min="6408" max="6408" width="13.5703125" style="44" bestFit="1" customWidth="1"/>
    <col min="6409" max="6656" width="11.42578125" style="44"/>
    <col min="6657" max="6657" width="7.7109375" style="44" customWidth="1"/>
    <col min="6658" max="6658" width="47.5703125" style="44" customWidth="1"/>
    <col min="6659" max="6659" width="12.42578125" style="44" customWidth="1"/>
    <col min="6660" max="6660" width="14.5703125" style="44" bestFit="1" customWidth="1"/>
    <col min="6661" max="6662" width="13.5703125" style="44" bestFit="1" customWidth="1"/>
    <col min="6663" max="6663" width="11.42578125" style="44"/>
    <col min="6664" max="6664" width="13.5703125" style="44" bestFit="1" customWidth="1"/>
    <col min="6665" max="6912" width="11.42578125" style="44"/>
    <col min="6913" max="6913" width="7.7109375" style="44" customWidth="1"/>
    <col min="6914" max="6914" width="47.5703125" style="44" customWidth="1"/>
    <col min="6915" max="6915" width="12.42578125" style="44" customWidth="1"/>
    <col min="6916" max="6916" width="14.5703125" style="44" bestFit="1" customWidth="1"/>
    <col min="6917" max="6918" width="13.5703125" style="44" bestFit="1" customWidth="1"/>
    <col min="6919" max="6919" width="11.42578125" style="44"/>
    <col min="6920" max="6920" width="13.5703125" style="44" bestFit="1" customWidth="1"/>
    <col min="6921" max="7168" width="11.42578125" style="44"/>
    <col min="7169" max="7169" width="7.7109375" style="44" customWidth="1"/>
    <col min="7170" max="7170" width="47.5703125" style="44" customWidth="1"/>
    <col min="7171" max="7171" width="12.42578125" style="44" customWidth="1"/>
    <col min="7172" max="7172" width="14.5703125" style="44" bestFit="1" customWidth="1"/>
    <col min="7173" max="7174" width="13.5703125" style="44" bestFit="1" customWidth="1"/>
    <col min="7175" max="7175" width="11.42578125" style="44"/>
    <col min="7176" max="7176" width="13.5703125" style="44" bestFit="1" customWidth="1"/>
    <col min="7177" max="7424" width="11.42578125" style="44"/>
    <col min="7425" max="7425" width="7.7109375" style="44" customWidth="1"/>
    <col min="7426" max="7426" width="47.5703125" style="44" customWidth="1"/>
    <col min="7427" max="7427" width="12.42578125" style="44" customWidth="1"/>
    <col min="7428" max="7428" width="14.5703125" style="44" bestFit="1" customWidth="1"/>
    <col min="7429" max="7430" width="13.5703125" style="44" bestFit="1" customWidth="1"/>
    <col min="7431" max="7431" width="11.42578125" style="44"/>
    <col min="7432" max="7432" width="13.5703125" style="44" bestFit="1" customWidth="1"/>
    <col min="7433" max="7680" width="11.42578125" style="44"/>
    <col min="7681" max="7681" width="7.7109375" style="44" customWidth="1"/>
    <col min="7682" max="7682" width="47.5703125" style="44" customWidth="1"/>
    <col min="7683" max="7683" width="12.42578125" style="44" customWidth="1"/>
    <col min="7684" max="7684" width="14.5703125" style="44" bestFit="1" customWidth="1"/>
    <col min="7685" max="7686" width="13.5703125" style="44" bestFit="1" customWidth="1"/>
    <col min="7687" max="7687" width="11.42578125" style="44"/>
    <col min="7688" max="7688" width="13.5703125" style="44" bestFit="1" customWidth="1"/>
    <col min="7689" max="7936" width="11.42578125" style="44"/>
    <col min="7937" max="7937" width="7.7109375" style="44" customWidth="1"/>
    <col min="7938" max="7938" width="47.5703125" style="44" customWidth="1"/>
    <col min="7939" max="7939" width="12.42578125" style="44" customWidth="1"/>
    <col min="7940" max="7940" width="14.5703125" style="44" bestFit="1" customWidth="1"/>
    <col min="7941" max="7942" width="13.5703125" style="44" bestFit="1" customWidth="1"/>
    <col min="7943" max="7943" width="11.42578125" style="44"/>
    <col min="7944" max="7944" width="13.5703125" style="44" bestFit="1" customWidth="1"/>
    <col min="7945" max="8192" width="11.42578125" style="44"/>
    <col min="8193" max="8193" width="7.7109375" style="44" customWidth="1"/>
    <col min="8194" max="8194" width="47.5703125" style="44" customWidth="1"/>
    <col min="8195" max="8195" width="12.42578125" style="44" customWidth="1"/>
    <col min="8196" max="8196" width="14.5703125" style="44" bestFit="1" customWidth="1"/>
    <col min="8197" max="8198" width="13.5703125" style="44" bestFit="1" customWidth="1"/>
    <col min="8199" max="8199" width="11.42578125" style="44"/>
    <col min="8200" max="8200" width="13.5703125" style="44" bestFit="1" customWidth="1"/>
    <col min="8201" max="8448" width="11.42578125" style="44"/>
    <col min="8449" max="8449" width="7.7109375" style="44" customWidth="1"/>
    <col min="8450" max="8450" width="47.5703125" style="44" customWidth="1"/>
    <col min="8451" max="8451" width="12.42578125" style="44" customWidth="1"/>
    <col min="8452" max="8452" width="14.5703125" style="44" bestFit="1" customWidth="1"/>
    <col min="8453" max="8454" width="13.5703125" style="44" bestFit="1" customWidth="1"/>
    <col min="8455" max="8455" width="11.42578125" style="44"/>
    <col min="8456" max="8456" width="13.5703125" style="44" bestFit="1" customWidth="1"/>
    <col min="8457" max="8704" width="11.42578125" style="44"/>
    <col min="8705" max="8705" width="7.7109375" style="44" customWidth="1"/>
    <col min="8706" max="8706" width="47.5703125" style="44" customWidth="1"/>
    <col min="8707" max="8707" width="12.42578125" style="44" customWidth="1"/>
    <col min="8708" max="8708" width="14.5703125" style="44" bestFit="1" customWidth="1"/>
    <col min="8709" max="8710" width="13.5703125" style="44" bestFit="1" customWidth="1"/>
    <col min="8711" max="8711" width="11.42578125" style="44"/>
    <col min="8712" max="8712" width="13.5703125" style="44" bestFit="1" customWidth="1"/>
    <col min="8713" max="8960" width="11.42578125" style="44"/>
    <col min="8961" max="8961" width="7.7109375" style="44" customWidth="1"/>
    <col min="8962" max="8962" width="47.5703125" style="44" customWidth="1"/>
    <col min="8963" max="8963" width="12.42578125" style="44" customWidth="1"/>
    <col min="8964" max="8964" width="14.5703125" style="44" bestFit="1" customWidth="1"/>
    <col min="8965" max="8966" width="13.5703125" style="44" bestFit="1" customWidth="1"/>
    <col min="8967" max="8967" width="11.42578125" style="44"/>
    <col min="8968" max="8968" width="13.5703125" style="44" bestFit="1" customWidth="1"/>
    <col min="8969" max="9216" width="11.42578125" style="44"/>
    <col min="9217" max="9217" width="7.7109375" style="44" customWidth="1"/>
    <col min="9218" max="9218" width="47.5703125" style="44" customWidth="1"/>
    <col min="9219" max="9219" width="12.42578125" style="44" customWidth="1"/>
    <col min="9220" max="9220" width="14.5703125" style="44" bestFit="1" customWidth="1"/>
    <col min="9221" max="9222" width="13.5703125" style="44" bestFit="1" customWidth="1"/>
    <col min="9223" max="9223" width="11.42578125" style="44"/>
    <col min="9224" max="9224" width="13.5703125" style="44" bestFit="1" customWidth="1"/>
    <col min="9225" max="9472" width="11.42578125" style="44"/>
    <col min="9473" max="9473" width="7.7109375" style="44" customWidth="1"/>
    <col min="9474" max="9474" width="47.5703125" style="44" customWidth="1"/>
    <col min="9475" max="9475" width="12.42578125" style="44" customWidth="1"/>
    <col min="9476" max="9476" width="14.5703125" style="44" bestFit="1" customWidth="1"/>
    <col min="9477" max="9478" width="13.5703125" style="44" bestFit="1" customWidth="1"/>
    <col min="9479" max="9479" width="11.42578125" style="44"/>
    <col min="9480" max="9480" width="13.5703125" style="44" bestFit="1" customWidth="1"/>
    <col min="9481" max="9728" width="11.42578125" style="44"/>
    <col min="9729" max="9729" width="7.7109375" style="44" customWidth="1"/>
    <col min="9730" max="9730" width="47.5703125" style="44" customWidth="1"/>
    <col min="9731" max="9731" width="12.42578125" style="44" customWidth="1"/>
    <col min="9732" max="9732" width="14.5703125" style="44" bestFit="1" customWidth="1"/>
    <col min="9733" max="9734" width="13.5703125" style="44" bestFit="1" customWidth="1"/>
    <col min="9735" max="9735" width="11.42578125" style="44"/>
    <col min="9736" max="9736" width="13.5703125" style="44" bestFit="1" customWidth="1"/>
    <col min="9737" max="9984" width="11.42578125" style="44"/>
    <col min="9985" max="9985" width="7.7109375" style="44" customWidth="1"/>
    <col min="9986" max="9986" width="47.5703125" style="44" customWidth="1"/>
    <col min="9987" max="9987" width="12.42578125" style="44" customWidth="1"/>
    <col min="9988" max="9988" width="14.5703125" style="44" bestFit="1" customWidth="1"/>
    <col min="9989" max="9990" width="13.5703125" style="44" bestFit="1" customWidth="1"/>
    <col min="9991" max="9991" width="11.42578125" style="44"/>
    <col min="9992" max="9992" width="13.5703125" style="44" bestFit="1" customWidth="1"/>
    <col min="9993" max="10240" width="11.42578125" style="44"/>
    <col min="10241" max="10241" width="7.7109375" style="44" customWidth="1"/>
    <col min="10242" max="10242" width="47.5703125" style="44" customWidth="1"/>
    <col min="10243" max="10243" width="12.42578125" style="44" customWidth="1"/>
    <col min="10244" max="10244" width="14.5703125" style="44" bestFit="1" customWidth="1"/>
    <col min="10245" max="10246" width="13.5703125" style="44" bestFit="1" customWidth="1"/>
    <col min="10247" max="10247" width="11.42578125" style="44"/>
    <col min="10248" max="10248" width="13.5703125" style="44" bestFit="1" customWidth="1"/>
    <col min="10249" max="10496" width="11.42578125" style="44"/>
    <col min="10497" max="10497" width="7.7109375" style="44" customWidth="1"/>
    <col min="10498" max="10498" width="47.5703125" style="44" customWidth="1"/>
    <col min="10499" max="10499" width="12.42578125" style="44" customWidth="1"/>
    <col min="10500" max="10500" width="14.5703125" style="44" bestFit="1" customWidth="1"/>
    <col min="10501" max="10502" width="13.5703125" style="44" bestFit="1" customWidth="1"/>
    <col min="10503" max="10503" width="11.42578125" style="44"/>
    <col min="10504" max="10504" width="13.5703125" style="44" bestFit="1" customWidth="1"/>
    <col min="10505" max="10752" width="11.42578125" style="44"/>
    <col min="10753" max="10753" width="7.7109375" style="44" customWidth="1"/>
    <col min="10754" max="10754" width="47.5703125" style="44" customWidth="1"/>
    <col min="10755" max="10755" width="12.42578125" style="44" customWidth="1"/>
    <col min="10756" max="10756" width="14.5703125" style="44" bestFit="1" customWidth="1"/>
    <col min="10757" max="10758" width="13.5703125" style="44" bestFit="1" customWidth="1"/>
    <col min="10759" max="10759" width="11.42578125" style="44"/>
    <col min="10760" max="10760" width="13.5703125" style="44" bestFit="1" customWidth="1"/>
    <col min="10761" max="11008" width="11.42578125" style="44"/>
    <col min="11009" max="11009" width="7.7109375" style="44" customWidth="1"/>
    <col min="11010" max="11010" width="47.5703125" style="44" customWidth="1"/>
    <col min="11011" max="11011" width="12.42578125" style="44" customWidth="1"/>
    <col min="11012" max="11012" width="14.5703125" style="44" bestFit="1" customWidth="1"/>
    <col min="11013" max="11014" width="13.5703125" style="44" bestFit="1" customWidth="1"/>
    <col min="11015" max="11015" width="11.42578125" style="44"/>
    <col min="11016" max="11016" width="13.5703125" style="44" bestFit="1" customWidth="1"/>
    <col min="11017" max="11264" width="11.42578125" style="44"/>
    <col min="11265" max="11265" width="7.7109375" style="44" customWidth="1"/>
    <col min="11266" max="11266" width="47.5703125" style="44" customWidth="1"/>
    <col min="11267" max="11267" width="12.42578125" style="44" customWidth="1"/>
    <col min="11268" max="11268" width="14.5703125" style="44" bestFit="1" customWidth="1"/>
    <col min="11269" max="11270" width="13.5703125" style="44" bestFit="1" customWidth="1"/>
    <col min="11271" max="11271" width="11.42578125" style="44"/>
    <col min="11272" max="11272" width="13.5703125" style="44" bestFit="1" customWidth="1"/>
    <col min="11273" max="11520" width="11.42578125" style="44"/>
    <col min="11521" max="11521" width="7.7109375" style="44" customWidth="1"/>
    <col min="11522" max="11522" width="47.5703125" style="44" customWidth="1"/>
    <col min="11523" max="11523" width="12.42578125" style="44" customWidth="1"/>
    <col min="11524" max="11524" width="14.5703125" style="44" bestFit="1" customWidth="1"/>
    <col min="11525" max="11526" width="13.5703125" style="44" bestFit="1" customWidth="1"/>
    <col min="11527" max="11527" width="11.42578125" style="44"/>
    <col min="11528" max="11528" width="13.5703125" style="44" bestFit="1" customWidth="1"/>
    <col min="11529" max="11776" width="11.42578125" style="44"/>
    <col min="11777" max="11777" width="7.7109375" style="44" customWidth="1"/>
    <col min="11778" max="11778" width="47.5703125" style="44" customWidth="1"/>
    <col min="11779" max="11779" width="12.42578125" style="44" customWidth="1"/>
    <col min="11780" max="11780" width="14.5703125" style="44" bestFit="1" customWidth="1"/>
    <col min="11781" max="11782" width="13.5703125" style="44" bestFit="1" customWidth="1"/>
    <col min="11783" max="11783" width="11.42578125" style="44"/>
    <col min="11784" max="11784" width="13.5703125" style="44" bestFit="1" customWidth="1"/>
    <col min="11785" max="12032" width="11.42578125" style="44"/>
    <col min="12033" max="12033" width="7.7109375" style="44" customWidth="1"/>
    <col min="12034" max="12034" width="47.5703125" style="44" customWidth="1"/>
    <col min="12035" max="12035" width="12.42578125" style="44" customWidth="1"/>
    <col min="12036" max="12036" width="14.5703125" style="44" bestFit="1" customWidth="1"/>
    <col min="12037" max="12038" width="13.5703125" style="44" bestFit="1" customWidth="1"/>
    <col min="12039" max="12039" width="11.42578125" style="44"/>
    <col min="12040" max="12040" width="13.5703125" style="44" bestFit="1" customWidth="1"/>
    <col min="12041" max="12288" width="11.42578125" style="44"/>
    <col min="12289" max="12289" width="7.7109375" style="44" customWidth="1"/>
    <col min="12290" max="12290" width="47.5703125" style="44" customWidth="1"/>
    <col min="12291" max="12291" width="12.42578125" style="44" customWidth="1"/>
    <col min="12292" max="12292" width="14.5703125" style="44" bestFit="1" customWidth="1"/>
    <col min="12293" max="12294" width="13.5703125" style="44" bestFit="1" customWidth="1"/>
    <col min="12295" max="12295" width="11.42578125" style="44"/>
    <col min="12296" max="12296" width="13.5703125" style="44" bestFit="1" customWidth="1"/>
    <col min="12297" max="12544" width="11.42578125" style="44"/>
    <col min="12545" max="12545" width="7.7109375" style="44" customWidth="1"/>
    <col min="12546" max="12546" width="47.5703125" style="44" customWidth="1"/>
    <col min="12547" max="12547" width="12.42578125" style="44" customWidth="1"/>
    <col min="12548" max="12548" width="14.5703125" style="44" bestFit="1" customWidth="1"/>
    <col min="12549" max="12550" width="13.5703125" style="44" bestFit="1" customWidth="1"/>
    <col min="12551" max="12551" width="11.42578125" style="44"/>
    <col min="12552" max="12552" width="13.5703125" style="44" bestFit="1" customWidth="1"/>
    <col min="12553" max="12800" width="11.42578125" style="44"/>
    <col min="12801" max="12801" width="7.7109375" style="44" customWidth="1"/>
    <col min="12802" max="12802" width="47.5703125" style="44" customWidth="1"/>
    <col min="12803" max="12803" width="12.42578125" style="44" customWidth="1"/>
    <col min="12804" max="12804" width="14.5703125" style="44" bestFit="1" customWidth="1"/>
    <col min="12805" max="12806" width="13.5703125" style="44" bestFit="1" customWidth="1"/>
    <col min="12807" max="12807" width="11.42578125" style="44"/>
    <col min="12808" max="12808" width="13.5703125" style="44" bestFit="1" customWidth="1"/>
    <col min="12809" max="13056" width="11.42578125" style="44"/>
    <col min="13057" max="13057" width="7.7109375" style="44" customWidth="1"/>
    <col min="13058" max="13058" width="47.5703125" style="44" customWidth="1"/>
    <col min="13059" max="13059" width="12.42578125" style="44" customWidth="1"/>
    <col min="13060" max="13060" width="14.5703125" style="44" bestFit="1" customWidth="1"/>
    <col min="13061" max="13062" width="13.5703125" style="44" bestFit="1" customWidth="1"/>
    <col min="13063" max="13063" width="11.42578125" style="44"/>
    <col min="13064" max="13064" width="13.5703125" style="44" bestFit="1" customWidth="1"/>
    <col min="13065" max="13312" width="11.42578125" style="44"/>
    <col min="13313" max="13313" width="7.7109375" style="44" customWidth="1"/>
    <col min="13314" max="13314" width="47.5703125" style="44" customWidth="1"/>
    <col min="13315" max="13315" width="12.42578125" style="44" customWidth="1"/>
    <col min="13316" max="13316" width="14.5703125" style="44" bestFit="1" customWidth="1"/>
    <col min="13317" max="13318" width="13.5703125" style="44" bestFit="1" customWidth="1"/>
    <col min="13319" max="13319" width="11.42578125" style="44"/>
    <col min="13320" max="13320" width="13.5703125" style="44" bestFit="1" customWidth="1"/>
    <col min="13321" max="13568" width="11.42578125" style="44"/>
    <col min="13569" max="13569" width="7.7109375" style="44" customWidth="1"/>
    <col min="13570" max="13570" width="47.5703125" style="44" customWidth="1"/>
    <col min="13571" max="13571" width="12.42578125" style="44" customWidth="1"/>
    <col min="13572" max="13572" width="14.5703125" style="44" bestFit="1" customWidth="1"/>
    <col min="13573" max="13574" width="13.5703125" style="44" bestFit="1" customWidth="1"/>
    <col min="13575" max="13575" width="11.42578125" style="44"/>
    <col min="13576" max="13576" width="13.5703125" style="44" bestFit="1" customWidth="1"/>
    <col min="13577" max="13824" width="11.42578125" style="44"/>
    <col min="13825" max="13825" width="7.7109375" style="44" customWidth="1"/>
    <col min="13826" max="13826" width="47.5703125" style="44" customWidth="1"/>
    <col min="13827" max="13827" width="12.42578125" style="44" customWidth="1"/>
    <col min="13828" max="13828" width="14.5703125" style="44" bestFit="1" customWidth="1"/>
    <col min="13829" max="13830" width="13.5703125" style="44" bestFit="1" customWidth="1"/>
    <col min="13831" max="13831" width="11.42578125" style="44"/>
    <col min="13832" max="13832" width="13.5703125" style="44" bestFit="1" customWidth="1"/>
    <col min="13833" max="14080" width="11.42578125" style="44"/>
    <col min="14081" max="14081" width="7.7109375" style="44" customWidth="1"/>
    <col min="14082" max="14082" width="47.5703125" style="44" customWidth="1"/>
    <col min="14083" max="14083" width="12.42578125" style="44" customWidth="1"/>
    <col min="14084" max="14084" width="14.5703125" style="44" bestFit="1" customWidth="1"/>
    <col min="14085" max="14086" width="13.5703125" style="44" bestFit="1" customWidth="1"/>
    <col min="14087" max="14087" width="11.42578125" style="44"/>
    <col min="14088" max="14088" width="13.5703125" style="44" bestFit="1" customWidth="1"/>
    <col min="14089" max="14336" width="11.42578125" style="44"/>
    <col min="14337" max="14337" width="7.7109375" style="44" customWidth="1"/>
    <col min="14338" max="14338" width="47.5703125" style="44" customWidth="1"/>
    <col min="14339" max="14339" width="12.42578125" style="44" customWidth="1"/>
    <col min="14340" max="14340" width="14.5703125" style="44" bestFit="1" customWidth="1"/>
    <col min="14341" max="14342" width="13.5703125" style="44" bestFit="1" customWidth="1"/>
    <col min="14343" max="14343" width="11.42578125" style="44"/>
    <col min="14344" max="14344" width="13.5703125" style="44" bestFit="1" customWidth="1"/>
    <col min="14345" max="14592" width="11.42578125" style="44"/>
    <col min="14593" max="14593" width="7.7109375" style="44" customWidth="1"/>
    <col min="14594" max="14594" width="47.5703125" style="44" customWidth="1"/>
    <col min="14595" max="14595" width="12.42578125" style="44" customWidth="1"/>
    <col min="14596" max="14596" width="14.5703125" style="44" bestFit="1" customWidth="1"/>
    <col min="14597" max="14598" width="13.5703125" style="44" bestFit="1" customWidth="1"/>
    <col min="14599" max="14599" width="11.42578125" style="44"/>
    <col min="14600" max="14600" width="13.5703125" style="44" bestFit="1" customWidth="1"/>
    <col min="14601" max="14848" width="11.42578125" style="44"/>
    <col min="14849" max="14849" width="7.7109375" style="44" customWidth="1"/>
    <col min="14850" max="14850" width="47.5703125" style="44" customWidth="1"/>
    <col min="14851" max="14851" width="12.42578125" style="44" customWidth="1"/>
    <col min="14852" max="14852" width="14.5703125" style="44" bestFit="1" customWidth="1"/>
    <col min="14853" max="14854" width="13.5703125" style="44" bestFit="1" customWidth="1"/>
    <col min="14855" max="14855" width="11.42578125" style="44"/>
    <col min="14856" max="14856" width="13.5703125" style="44" bestFit="1" customWidth="1"/>
    <col min="14857" max="15104" width="11.42578125" style="44"/>
    <col min="15105" max="15105" width="7.7109375" style="44" customWidth="1"/>
    <col min="15106" max="15106" width="47.5703125" style="44" customWidth="1"/>
    <col min="15107" max="15107" width="12.42578125" style="44" customWidth="1"/>
    <col min="15108" max="15108" width="14.5703125" style="44" bestFit="1" customWidth="1"/>
    <col min="15109" max="15110" width="13.5703125" style="44" bestFit="1" customWidth="1"/>
    <col min="15111" max="15111" width="11.42578125" style="44"/>
    <col min="15112" max="15112" width="13.5703125" style="44" bestFit="1" customWidth="1"/>
    <col min="15113" max="15360" width="11.42578125" style="44"/>
    <col min="15361" max="15361" width="7.7109375" style="44" customWidth="1"/>
    <col min="15362" max="15362" width="47.5703125" style="44" customWidth="1"/>
    <col min="15363" max="15363" width="12.42578125" style="44" customWidth="1"/>
    <col min="15364" max="15364" width="14.5703125" style="44" bestFit="1" customWidth="1"/>
    <col min="15365" max="15366" width="13.5703125" style="44" bestFit="1" customWidth="1"/>
    <col min="15367" max="15367" width="11.42578125" style="44"/>
    <col min="15368" max="15368" width="13.5703125" style="44" bestFit="1" customWidth="1"/>
    <col min="15369" max="15616" width="11.42578125" style="44"/>
    <col min="15617" max="15617" width="7.7109375" style="44" customWidth="1"/>
    <col min="15618" max="15618" width="47.5703125" style="44" customWidth="1"/>
    <col min="15619" max="15619" width="12.42578125" style="44" customWidth="1"/>
    <col min="15620" max="15620" width="14.5703125" style="44" bestFit="1" customWidth="1"/>
    <col min="15621" max="15622" width="13.5703125" style="44" bestFit="1" customWidth="1"/>
    <col min="15623" max="15623" width="11.42578125" style="44"/>
    <col min="15624" max="15624" width="13.5703125" style="44" bestFit="1" customWidth="1"/>
    <col min="15625" max="15872" width="11.42578125" style="44"/>
    <col min="15873" max="15873" width="7.7109375" style="44" customWidth="1"/>
    <col min="15874" max="15874" width="47.5703125" style="44" customWidth="1"/>
    <col min="15875" max="15875" width="12.42578125" style="44" customWidth="1"/>
    <col min="15876" max="15876" width="14.5703125" style="44" bestFit="1" customWidth="1"/>
    <col min="15877" max="15878" width="13.5703125" style="44" bestFit="1" customWidth="1"/>
    <col min="15879" max="15879" width="11.42578125" style="44"/>
    <col min="15880" max="15880" width="13.5703125" style="44" bestFit="1" customWidth="1"/>
    <col min="15881" max="16128" width="11.42578125" style="44"/>
    <col min="16129" max="16129" width="7.7109375" style="44" customWidth="1"/>
    <col min="16130" max="16130" width="47.5703125" style="44" customWidth="1"/>
    <col min="16131" max="16131" width="12.42578125" style="44" customWidth="1"/>
    <col min="16132" max="16132" width="14.5703125" style="44" bestFit="1" customWidth="1"/>
    <col min="16133" max="16134" width="13.5703125" style="44" bestFit="1" customWidth="1"/>
    <col min="16135" max="16135" width="11.42578125" style="44"/>
    <col min="16136" max="16136" width="13.5703125" style="44" bestFit="1" customWidth="1"/>
    <col min="16137" max="16384" width="11.42578125" style="44"/>
  </cols>
  <sheetData>
    <row r="1" spans="1:256" ht="18" x14ac:dyDescent="0.2">
      <c r="A1" s="177" t="s">
        <v>49</v>
      </c>
      <c r="B1" s="178"/>
      <c r="C1" s="178"/>
      <c r="D1" s="178"/>
      <c r="E1" s="178"/>
      <c r="F1" s="179"/>
    </row>
    <row r="2" spans="1:256" x14ac:dyDescent="0.2">
      <c r="A2" s="180" t="s">
        <v>33</v>
      </c>
      <c r="B2" s="181"/>
      <c r="C2" s="181"/>
      <c r="D2" s="181"/>
      <c r="E2" s="181"/>
      <c r="F2" s="182"/>
    </row>
    <row r="3" spans="1:256" ht="12.75" x14ac:dyDescent="0.2">
      <c r="A3" s="61"/>
      <c r="B3" s="62"/>
      <c r="C3" s="62"/>
      <c r="D3" s="62"/>
      <c r="E3" s="62"/>
      <c r="F3" s="63"/>
    </row>
    <row r="4" spans="1:256" ht="15" x14ac:dyDescent="0.25">
      <c r="A4" s="171" t="s">
        <v>97</v>
      </c>
      <c r="B4" s="172"/>
      <c r="C4" s="172"/>
      <c r="D4" s="172"/>
      <c r="E4" s="172"/>
      <c r="F4" s="173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5" x14ac:dyDescent="0.25">
      <c r="A5" s="174" t="s">
        <v>0</v>
      </c>
      <c r="B5" s="175"/>
      <c r="C5" s="175"/>
      <c r="D5" s="175"/>
      <c r="E5" s="175"/>
      <c r="F5" s="17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x14ac:dyDescent="0.2">
      <c r="A6" s="64"/>
      <c r="B6" s="41"/>
      <c r="C6" s="65"/>
      <c r="D6" s="41"/>
      <c r="E6" s="41"/>
      <c r="F6" s="66"/>
    </row>
    <row r="7" spans="1:256" ht="12.75" x14ac:dyDescent="0.2">
      <c r="A7" s="67" t="s">
        <v>1</v>
      </c>
      <c r="B7" s="67" t="s">
        <v>2</v>
      </c>
      <c r="C7" s="68" t="s">
        <v>60</v>
      </c>
      <c r="D7" s="69" t="s">
        <v>3</v>
      </c>
      <c r="E7" s="67" t="s">
        <v>4</v>
      </c>
      <c r="F7" s="69" t="s">
        <v>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x14ac:dyDescent="0.2">
      <c r="A8" s="70"/>
      <c r="C8" s="50"/>
      <c r="D8" s="51"/>
      <c r="E8" s="30"/>
      <c r="F8" s="53"/>
    </row>
    <row r="9" spans="1:256" x14ac:dyDescent="0.2">
      <c r="A9" s="70" t="s">
        <v>115</v>
      </c>
      <c r="B9" s="44" t="s">
        <v>6</v>
      </c>
      <c r="C9" s="50"/>
      <c r="D9" s="51" t="s">
        <v>3</v>
      </c>
      <c r="E9" s="30"/>
      <c r="F9" s="53" t="s">
        <v>3</v>
      </c>
      <c r="H9" s="71"/>
    </row>
    <row r="10" spans="1:256" x14ac:dyDescent="0.2">
      <c r="A10" s="70" t="s">
        <v>3</v>
      </c>
      <c r="B10" s="44" t="s">
        <v>61</v>
      </c>
      <c r="C10" s="50">
        <v>1</v>
      </c>
      <c r="D10" s="51">
        <f>537146793.21-15094314.16</f>
        <v>522052479.05000001</v>
      </c>
      <c r="E10" s="30"/>
      <c r="F10" s="53"/>
    </row>
    <row r="11" spans="1:256" x14ac:dyDescent="0.2">
      <c r="A11" s="70" t="s">
        <v>3</v>
      </c>
      <c r="B11" s="44" t="s">
        <v>62</v>
      </c>
      <c r="C11" s="52">
        <f>D11/D10</f>
        <v>0.8264372802426212</v>
      </c>
      <c r="D11" s="51">
        <f>444063995.05-12620364.12</f>
        <v>431443630.93000001</v>
      </c>
      <c r="E11" s="30"/>
      <c r="F11" s="53"/>
    </row>
    <row r="12" spans="1:256" x14ac:dyDescent="0.2">
      <c r="A12" s="70"/>
      <c r="B12" s="44" t="s">
        <v>63</v>
      </c>
      <c r="C12" s="52">
        <f>C10-C11</f>
        <v>0.1735627197573788</v>
      </c>
      <c r="D12" s="51">
        <f>D10-D11</f>
        <v>90608848.120000005</v>
      </c>
      <c r="E12" s="30" t="s">
        <v>3</v>
      </c>
      <c r="F12" s="53"/>
    </row>
    <row r="13" spans="1:256" x14ac:dyDescent="0.2">
      <c r="A13" s="70" t="s">
        <v>3</v>
      </c>
      <c r="C13" s="50"/>
      <c r="D13" s="51"/>
      <c r="E13" s="30"/>
      <c r="F13" s="53" t="s">
        <v>3</v>
      </c>
    </row>
    <row r="14" spans="1:256" x14ac:dyDescent="0.2">
      <c r="A14" s="70" t="str">
        <f>A9</f>
        <v>30.06.14</v>
      </c>
      <c r="B14" s="44" t="s">
        <v>7</v>
      </c>
      <c r="C14" s="50"/>
      <c r="D14" s="51"/>
      <c r="E14" s="30"/>
      <c r="F14" s="53"/>
    </row>
    <row r="15" spans="1:256" x14ac:dyDescent="0.2">
      <c r="A15" s="70"/>
      <c r="B15" s="44" t="s">
        <v>8</v>
      </c>
      <c r="C15" s="50"/>
      <c r="D15" s="51"/>
      <c r="E15" s="30"/>
      <c r="F15" s="53"/>
    </row>
    <row r="16" spans="1:256" x14ac:dyDescent="0.2">
      <c r="A16" s="70"/>
      <c r="B16" s="44" t="s">
        <v>9</v>
      </c>
      <c r="C16" s="50"/>
      <c r="D16" s="51"/>
      <c r="E16" s="30"/>
      <c r="F16" s="53"/>
    </row>
    <row r="17" spans="1:8" x14ac:dyDescent="0.2">
      <c r="A17" s="70"/>
      <c r="B17" s="44" t="s">
        <v>10</v>
      </c>
      <c r="C17" s="50"/>
      <c r="D17" s="51"/>
      <c r="E17" s="30">
        <v>0</v>
      </c>
      <c r="F17" s="53">
        <v>720371.47</v>
      </c>
    </row>
    <row r="18" spans="1:8" x14ac:dyDescent="0.2">
      <c r="A18" s="70"/>
      <c r="C18" s="50"/>
      <c r="D18" s="51"/>
      <c r="E18" s="30"/>
      <c r="F18" s="53"/>
    </row>
    <row r="19" spans="1:8" x14ac:dyDescent="0.2">
      <c r="A19" s="70"/>
      <c r="C19" s="50"/>
      <c r="D19" s="51"/>
      <c r="E19" s="30"/>
      <c r="F19" s="53"/>
    </row>
    <row r="20" spans="1:8" x14ac:dyDescent="0.2">
      <c r="A20" s="70" t="str">
        <f>A9</f>
        <v>30.06.14</v>
      </c>
      <c r="B20" s="44" t="s">
        <v>50</v>
      </c>
      <c r="C20" s="50"/>
      <c r="D20" s="51"/>
      <c r="E20" s="30"/>
      <c r="F20" s="53"/>
    </row>
    <row r="21" spans="1:8" x14ac:dyDescent="0.2">
      <c r="A21" s="70"/>
      <c r="B21" s="44" t="s">
        <v>51</v>
      </c>
      <c r="C21" s="52">
        <f>E22/D21</f>
        <v>0.19807869583010429</v>
      </c>
      <c r="D21" s="51">
        <v>870907.39</v>
      </c>
      <c r="E21" s="30"/>
      <c r="F21" s="53"/>
    </row>
    <row r="22" spans="1:8" x14ac:dyDescent="0.2">
      <c r="A22" s="70"/>
      <c r="C22" s="50"/>
      <c r="D22" s="51"/>
      <c r="E22" s="30">
        <v>172508.2</v>
      </c>
      <c r="F22" s="53"/>
    </row>
    <row r="23" spans="1:8" x14ac:dyDescent="0.2">
      <c r="A23" s="70"/>
      <c r="C23" s="50"/>
      <c r="D23" s="51"/>
      <c r="E23" s="30"/>
      <c r="F23" s="53"/>
    </row>
    <row r="24" spans="1:8" x14ac:dyDescent="0.2">
      <c r="A24" s="70" t="str">
        <f>A9</f>
        <v>30.06.14</v>
      </c>
      <c r="B24" s="44" t="s">
        <v>34</v>
      </c>
      <c r="C24" s="50"/>
      <c r="D24" s="51"/>
      <c r="E24" s="30"/>
      <c r="F24" s="53"/>
    </row>
    <row r="25" spans="1:8" x14ac:dyDescent="0.2">
      <c r="A25" s="70"/>
      <c r="B25" s="44" t="s">
        <v>35</v>
      </c>
      <c r="C25" s="50"/>
      <c r="D25" s="51"/>
      <c r="E25" s="30"/>
      <c r="F25" s="53"/>
    </row>
    <row r="26" spans="1:8" x14ac:dyDescent="0.2">
      <c r="A26" s="70"/>
      <c r="B26" s="44" t="s">
        <v>36</v>
      </c>
      <c r="C26" s="52">
        <v>0.1736</v>
      </c>
      <c r="D26" s="51">
        <v>38381.910000000003</v>
      </c>
      <c r="E26" s="30"/>
      <c r="F26" s="53"/>
    </row>
    <row r="27" spans="1:8" x14ac:dyDescent="0.2">
      <c r="A27" s="70"/>
      <c r="B27" s="44" t="s">
        <v>11</v>
      </c>
      <c r="C27" s="50"/>
      <c r="D27" s="51"/>
      <c r="E27" s="30">
        <f>D26*C26</f>
        <v>6663.0995760000005</v>
      </c>
      <c r="F27" s="53"/>
    </row>
    <row r="28" spans="1:8" x14ac:dyDescent="0.2">
      <c r="A28" s="70"/>
      <c r="C28" s="50"/>
      <c r="D28" s="51"/>
      <c r="E28" s="30"/>
      <c r="F28" s="53"/>
    </row>
    <row r="29" spans="1:8" x14ac:dyDescent="0.2">
      <c r="A29" s="70" t="str">
        <f>A9</f>
        <v>30.06.14</v>
      </c>
      <c r="B29" s="44" t="s">
        <v>48</v>
      </c>
      <c r="C29" s="50"/>
      <c r="D29" s="51"/>
      <c r="E29" s="30"/>
      <c r="F29" s="53"/>
    </row>
    <row r="30" spans="1:8" x14ac:dyDescent="0.2">
      <c r="A30" s="70"/>
      <c r="B30" s="44" t="s">
        <v>53</v>
      </c>
      <c r="C30" s="52">
        <v>0.1736</v>
      </c>
      <c r="D30" s="51">
        <v>495674.32</v>
      </c>
      <c r="E30" s="30"/>
      <c r="F30" s="53"/>
    </row>
    <row r="31" spans="1:8" x14ac:dyDescent="0.2">
      <c r="A31" s="70"/>
      <c r="B31" s="44" t="s">
        <v>66</v>
      </c>
      <c r="C31" s="52">
        <v>1.9599999999999999E-2</v>
      </c>
      <c r="D31" s="51">
        <v>184358.44</v>
      </c>
      <c r="E31" s="30"/>
      <c r="F31" s="53"/>
      <c r="H31" s="72"/>
    </row>
    <row r="32" spans="1:8" x14ac:dyDescent="0.2">
      <c r="A32" s="70"/>
      <c r="B32" s="44" t="s">
        <v>67</v>
      </c>
      <c r="C32" s="52">
        <v>0.52680000000000005</v>
      </c>
      <c r="D32" s="51">
        <v>170254.85</v>
      </c>
      <c r="E32" s="30"/>
      <c r="F32" s="53"/>
    </row>
    <row r="33" spans="1:6" x14ac:dyDescent="0.2">
      <c r="A33" s="70"/>
      <c r="B33" s="44" t="s">
        <v>68</v>
      </c>
      <c r="C33" s="52">
        <v>0</v>
      </c>
      <c r="D33" s="51">
        <v>0</v>
      </c>
      <c r="E33" s="30"/>
      <c r="F33" s="53"/>
    </row>
    <row r="34" spans="1:6" x14ac:dyDescent="0.2">
      <c r="A34" s="70"/>
      <c r="B34" s="44" t="s">
        <v>54</v>
      </c>
      <c r="C34" s="52">
        <v>0</v>
      </c>
      <c r="D34" s="51">
        <v>0</v>
      </c>
      <c r="E34" s="30"/>
      <c r="F34" s="53"/>
    </row>
    <row r="35" spans="1:6" x14ac:dyDescent="0.2">
      <c r="A35" s="70"/>
      <c r="B35" s="44" t="s">
        <v>69</v>
      </c>
      <c r="C35" s="52">
        <v>0</v>
      </c>
      <c r="D35" s="51">
        <v>0</v>
      </c>
      <c r="E35" s="30"/>
      <c r="F35" s="53"/>
    </row>
    <row r="36" spans="1:6" x14ac:dyDescent="0.2">
      <c r="A36" s="70"/>
      <c r="B36" s="44" t="s">
        <v>70</v>
      </c>
      <c r="C36" s="52">
        <v>0</v>
      </c>
      <c r="D36" s="51">
        <v>0</v>
      </c>
      <c r="E36" s="30"/>
      <c r="F36" s="53"/>
    </row>
    <row r="37" spans="1:6" x14ac:dyDescent="0.2">
      <c r="A37" s="70"/>
      <c r="B37" s="44" t="s">
        <v>71</v>
      </c>
      <c r="C37" s="52"/>
      <c r="D37" s="51">
        <v>0</v>
      </c>
      <c r="E37" s="30"/>
      <c r="F37" s="53"/>
    </row>
    <row r="38" spans="1:6" x14ac:dyDescent="0.2">
      <c r="A38" s="70"/>
      <c r="B38" s="44" t="s">
        <v>59</v>
      </c>
      <c r="C38" s="52">
        <v>0.18260000000000001</v>
      </c>
      <c r="D38" s="51">
        <v>720596.05</v>
      </c>
      <c r="E38" s="30"/>
      <c r="F38" s="53"/>
    </row>
    <row r="39" spans="1:6" x14ac:dyDescent="0.2">
      <c r="A39" s="70"/>
      <c r="B39" s="44" t="s">
        <v>79</v>
      </c>
      <c r="C39" s="52">
        <v>0</v>
      </c>
      <c r="D39" s="51">
        <v>0</v>
      </c>
      <c r="E39" s="30"/>
      <c r="F39" s="53"/>
    </row>
    <row r="40" spans="1:6" x14ac:dyDescent="0.2">
      <c r="A40" s="70"/>
      <c r="B40" s="44" t="s">
        <v>80</v>
      </c>
      <c r="C40" s="52">
        <v>0</v>
      </c>
      <c r="D40" s="51">
        <v>0</v>
      </c>
      <c r="E40" s="30"/>
      <c r="F40" s="53"/>
    </row>
    <row r="41" spans="1:6" ht="12.75" x14ac:dyDescent="0.2">
      <c r="A41" s="70"/>
      <c r="B41" s="45" t="s">
        <v>81</v>
      </c>
      <c r="C41" s="52">
        <v>0</v>
      </c>
      <c r="D41" s="51">
        <v>0</v>
      </c>
      <c r="E41" s="30"/>
      <c r="F41" s="53"/>
    </row>
    <row r="42" spans="1:6" ht="12.75" x14ac:dyDescent="0.2">
      <c r="A42" s="70"/>
      <c r="B42" s="45" t="s">
        <v>82</v>
      </c>
      <c r="C42" s="52">
        <v>0</v>
      </c>
      <c r="D42" s="51">
        <v>0</v>
      </c>
      <c r="E42" s="30"/>
      <c r="F42" s="53"/>
    </row>
    <row r="43" spans="1:6" x14ac:dyDescent="0.2">
      <c r="A43" s="70"/>
      <c r="B43" s="44" t="s">
        <v>28</v>
      </c>
      <c r="C43" s="50"/>
      <c r="D43" s="51">
        <f>SUM(D30:D42)</f>
        <v>1570883.6600000001</v>
      </c>
      <c r="E43" s="30"/>
      <c r="F43" s="53"/>
    </row>
    <row r="44" spans="1:6" x14ac:dyDescent="0.2">
      <c r="A44" s="70"/>
      <c r="B44" s="44" t="s">
        <v>11</v>
      </c>
      <c r="C44" s="50"/>
      <c r="D44" s="51"/>
      <c r="E44" s="30">
        <f>(D30*C30)+(D31*C31)+(D32*C32)+(D33*C33)+(D34*C34)+(D35*C35)+(D36*C36)+(D37*C37)+(D38*C38)+(D39*C39)+(D40*C40)+(D41*C41)+(D42*C42)</f>
        <v>310933.58108600002</v>
      </c>
      <c r="F44" s="53"/>
    </row>
    <row r="45" spans="1:6" x14ac:dyDescent="0.2">
      <c r="A45" s="70"/>
      <c r="C45" s="50"/>
      <c r="D45" s="51"/>
      <c r="E45" s="30"/>
      <c r="F45" s="53"/>
    </row>
    <row r="46" spans="1:6" x14ac:dyDescent="0.2">
      <c r="A46" s="70" t="str">
        <f>A9</f>
        <v>30.06.14</v>
      </c>
      <c r="B46" s="44" t="s">
        <v>30</v>
      </c>
      <c r="C46" s="50"/>
      <c r="D46" s="51"/>
      <c r="E46" s="30"/>
      <c r="F46" s="53"/>
    </row>
    <row r="47" spans="1:6" x14ac:dyDescent="0.2">
      <c r="A47" s="70"/>
      <c r="B47" s="44" t="s">
        <v>31</v>
      </c>
      <c r="C47" s="50"/>
      <c r="D47" s="51"/>
      <c r="E47" s="30"/>
      <c r="F47" s="53"/>
    </row>
    <row r="48" spans="1:6" x14ac:dyDescent="0.2">
      <c r="A48" s="70"/>
      <c r="B48" s="44" t="s">
        <v>84</v>
      </c>
      <c r="C48" s="52">
        <v>0.1736</v>
      </c>
      <c r="D48" s="51">
        <v>524075.73</v>
      </c>
      <c r="E48" s="30"/>
      <c r="F48" s="53"/>
    </row>
    <row r="49" spans="1:6" x14ac:dyDescent="0.2">
      <c r="A49" s="70"/>
      <c r="B49" s="44" t="s">
        <v>78</v>
      </c>
      <c r="C49" s="52">
        <v>0.1736</v>
      </c>
      <c r="D49" s="51">
        <v>26836.98</v>
      </c>
      <c r="E49" s="30"/>
      <c r="F49" s="53"/>
    </row>
    <row r="50" spans="1:6" x14ac:dyDescent="0.2">
      <c r="A50" s="70"/>
      <c r="B50" s="44" t="s">
        <v>83</v>
      </c>
      <c r="C50" s="52"/>
      <c r="D50" s="51"/>
      <c r="E50" s="30"/>
      <c r="F50" s="53"/>
    </row>
    <row r="51" spans="1:6" x14ac:dyDescent="0.2">
      <c r="A51" s="70"/>
      <c r="B51" s="44" t="s">
        <v>28</v>
      </c>
      <c r="C51" s="52"/>
      <c r="D51" s="51">
        <f>SUM(D48:D49)</f>
        <v>550912.71</v>
      </c>
      <c r="E51" s="30"/>
      <c r="F51" s="53"/>
    </row>
    <row r="52" spans="1:6" x14ac:dyDescent="0.2">
      <c r="A52" s="70"/>
      <c r="B52" s="44" t="s">
        <v>11</v>
      </c>
      <c r="C52" s="52"/>
      <c r="D52" s="51"/>
      <c r="E52" s="30">
        <f>(D48*C48)+(D49*C49)</f>
        <v>95638.446456000005</v>
      </c>
      <c r="F52" s="53"/>
    </row>
    <row r="53" spans="1:6" x14ac:dyDescent="0.2">
      <c r="A53" s="70" t="str">
        <f>A9</f>
        <v>30.06.14</v>
      </c>
      <c r="B53" s="44" t="s">
        <v>12</v>
      </c>
      <c r="C53" s="50"/>
      <c r="D53" s="51"/>
      <c r="E53" s="30"/>
      <c r="F53" s="53"/>
    </row>
    <row r="54" spans="1:6" x14ac:dyDescent="0.2">
      <c r="A54" s="70"/>
      <c r="B54" s="44" t="s">
        <v>91</v>
      </c>
      <c r="C54" s="54"/>
      <c r="D54" s="55">
        <v>0</v>
      </c>
      <c r="E54" s="30"/>
      <c r="F54" s="53"/>
    </row>
    <row r="55" spans="1:6" x14ac:dyDescent="0.2">
      <c r="A55" s="70"/>
      <c r="B55" s="44" t="s">
        <v>11</v>
      </c>
      <c r="C55" s="56"/>
      <c r="D55" s="55"/>
      <c r="E55" s="30">
        <f>D54*C54</f>
        <v>0</v>
      </c>
      <c r="F55" s="53"/>
    </row>
    <row r="56" spans="1:6" x14ac:dyDescent="0.2">
      <c r="A56" s="70"/>
      <c r="B56" s="44" t="s">
        <v>92</v>
      </c>
      <c r="C56" s="52">
        <v>0.24199999999999999</v>
      </c>
      <c r="D56" s="30">
        <v>938379.28</v>
      </c>
      <c r="E56" s="30"/>
      <c r="F56" s="53"/>
    </row>
    <row r="57" spans="1:6" x14ac:dyDescent="0.2">
      <c r="A57" s="70"/>
      <c r="B57" s="44" t="s">
        <v>11</v>
      </c>
      <c r="C57" s="50"/>
      <c r="D57" s="51"/>
      <c r="E57" s="30"/>
      <c r="F57" s="53">
        <f>D56*C56</f>
        <v>227087.78576</v>
      </c>
    </row>
    <row r="58" spans="1:6" x14ac:dyDescent="0.2">
      <c r="A58" s="70"/>
      <c r="C58" s="50"/>
      <c r="D58" s="51"/>
      <c r="E58" s="30"/>
      <c r="F58" s="53"/>
    </row>
    <row r="59" spans="1:6" x14ac:dyDescent="0.2">
      <c r="A59" s="73"/>
      <c r="B59" s="74" t="s">
        <v>76</v>
      </c>
      <c r="C59" s="75"/>
      <c r="D59" s="76"/>
      <c r="E59" s="77">
        <f>SUM(E9:E58)</f>
        <v>585743.32711800002</v>
      </c>
      <c r="F59" s="78">
        <f>SUM(F9:F58)</f>
        <v>947459.25575999997</v>
      </c>
    </row>
    <row r="64" spans="1:6" ht="12.75" x14ac:dyDescent="0.2">
      <c r="A64" s="79" t="s">
        <v>72</v>
      </c>
      <c r="B64" s="79"/>
      <c r="C64" s="79"/>
      <c r="D64" s="79"/>
      <c r="E64" s="80"/>
      <c r="F64" s="81"/>
    </row>
    <row r="65" spans="1:256" ht="12.75" x14ac:dyDescent="0.2">
      <c r="A65" s="79" t="s">
        <v>73</v>
      </c>
      <c r="B65" s="79"/>
      <c r="C65" s="79"/>
      <c r="D65" s="7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ht="12.75" x14ac:dyDescent="0.2">
      <c r="A66" s="79" t="s">
        <v>74</v>
      </c>
      <c r="B66" s="79"/>
      <c r="C66" s="79"/>
      <c r="D66" s="7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ht="12.75" x14ac:dyDescent="0.2">
      <c r="A67" s="79"/>
      <c r="B67" s="79"/>
      <c r="C67" s="79"/>
      <c r="D67" s="7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256" ht="12.75" x14ac:dyDescent="0.2">
      <c r="A68" s="79"/>
      <c r="B68" s="79"/>
      <c r="C68" s="79"/>
      <c r="D68" s="7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</row>
    <row r="69" spans="1:256" ht="12.75" x14ac:dyDescent="0.2">
      <c r="A69" s="79"/>
      <c r="B69" s="79"/>
      <c r="C69" s="79"/>
      <c r="D69" s="7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256" ht="12.75" x14ac:dyDescent="0.2">
      <c r="A70" s="79"/>
      <c r="B70" s="79"/>
      <c r="C70" s="79"/>
      <c r="D70" s="7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256" ht="12.75" x14ac:dyDescent="0.2">
      <c r="A71" s="79"/>
      <c r="B71" s="79"/>
      <c r="C71" s="79"/>
      <c r="D71" s="7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256" ht="12.75" x14ac:dyDescent="0.2">
      <c r="A72" s="79"/>
      <c r="B72" s="79"/>
      <c r="C72" s="79"/>
      <c r="D72" s="7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</row>
    <row r="73" spans="1:256" ht="12.75" x14ac:dyDescent="0.2">
      <c r="A73" s="79"/>
      <c r="B73" s="79"/>
      <c r="C73" s="79"/>
      <c r="D73" s="7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  <c r="IV73" s="81"/>
    </row>
    <row r="74" spans="1:256" ht="12.75" x14ac:dyDescent="0.2">
      <c r="A74" s="79"/>
      <c r="B74" s="79"/>
      <c r="C74" s="79"/>
      <c r="D74" s="7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</row>
    <row r="75" spans="1:256" ht="12.75" x14ac:dyDescent="0.2">
      <c r="A75" s="79"/>
      <c r="B75" s="79"/>
      <c r="C75" s="79"/>
      <c r="D75" s="7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</row>
    <row r="76" spans="1:256" ht="12.75" x14ac:dyDescent="0.2">
      <c r="A76" s="79"/>
      <c r="B76" s="79"/>
      <c r="C76" s="79"/>
      <c r="D76" s="7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  <c r="IV76" s="81"/>
    </row>
    <row r="77" spans="1:256" ht="18" x14ac:dyDescent="0.2">
      <c r="A77" s="177" t="s">
        <v>49</v>
      </c>
      <c r="B77" s="178"/>
      <c r="C77" s="178"/>
      <c r="D77" s="178"/>
      <c r="E77" s="178"/>
      <c r="F77" s="179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</row>
    <row r="78" spans="1:256" x14ac:dyDescent="0.2">
      <c r="A78" s="180" t="s">
        <v>33</v>
      </c>
      <c r="B78" s="181"/>
      <c r="C78" s="181"/>
      <c r="D78" s="181"/>
      <c r="E78" s="181"/>
      <c r="F78" s="182"/>
    </row>
    <row r="79" spans="1:256" ht="12.75" x14ac:dyDescent="0.2">
      <c r="A79" s="82"/>
      <c r="B79" s="83"/>
      <c r="C79" s="83"/>
      <c r="D79" s="83"/>
      <c r="E79" s="83"/>
      <c r="F79" s="84"/>
    </row>
    <row r="80" spans="1:256" ht="15" x14ac:dyDescent="0.25">
      <c r="A80" s="171" t="s">
        <v>97</v>
      </c>
      <c r="B80" s="172"/>
      <c r="C80" s="172"/>
      <c r="D80" s="172"/>
      <c r="E80" s="172"/>
      <c r="F80" s="173"/>
    </row>
    <row r="81" spans="1:6" ht="15" x14ac:dyDescent="0.25">
      <c r="A81" s="174" t="s">
        <v>0</v>
      </c>
      <c r="B81" s="175"/>
      <c r="C81" s="175"/>
      <c r="D81" s="175"/>
      <c r="E81" s="175"/>
      <c r="F81" s="176"/>
    </row>
    <row r="83" spans="1:6" ht="12.75" x14ac:dyDescent="0.2">
      <c r="A83" s="67" t="s">
        <v>1</v>
      </c>
      <c r="B83" s="67" t="s">
        <v>2</v>
      </c>
      <c r="C83" s="68" t="s">
        <v>60</v>
      </c>
      <c r="D83" s="69" t="s">
        <v>3</v>
      </c>
      <c r="E83" s="67" t="s">
        <v>4</v>
      </c>
      <c r="F83" s="69" t="s">
        <v>5</v>
      </c>
    </row>
    <row r="84" spans="1:6" x14ac:dyDescent="0.2">
      <c r="A84" s="85" t="str">
        <f>A9</f>
        <v>30.06.14</v>
      </c>
      <c r="B84" s="86" t="s">
        <v>55</v>
      </c>
      <c r="C84" s="87"/>
      <c r="D84" s="88"/>
      <c r="E84" s="89"/>
      <c r="F84" s="88"/>
    </row>
    <row r="85" spans="1:6" x14ac:dyDescent="0.2">
      <c r="A85" s="70"/>
      <c r="B85" s="41" t="s">
        <v>56</v>
      </c>
      <c r="C85" s="50"/>
      <c r="D85" s="30"/>
      <c r="E85" s="42"/>
      <c r="F85" s="30"/>
    </row>
    <row r="86" spans="1:6" x14ac:dyDescent="0.2">
      <c r="A86" s="70"/>
      <c r="B86" s="41" t="s">
        <v>57</v>
      </c>
      <c r="C86" s="52">
        <v>0.1736</v>
      </c>
      <c r="D86" s="30">
        <v>27545.52</v>
      </c>
      <c r="E86" s="42"/>
      <c r="F86" s="30"/>
    </row>
    <row r="87" spans="1:6" x14ac:dyDescent="0.2">
      <c r="A87" s="70"/>
      <c r="B87" s="41" t="s">
        <v>11</v>
      </c>
      <c r="C87" s="50"/>
      <c r="D87" s="30"/>
      <c r="E87" s="42"/>
      <c r="F87" s="30">
        <f>D86*C86</f>
        <v>4781.9022720000003</v>
      </c>
    </row>
    <row r="88" spans="1:6" x14ac:dyDescent="0.2">
      <c r="A88" s="70" t="str">
        <f>A9</f>
        <v>30.06.14</v>
      </c>
      <c r="B88" s="41" t="s">
        <v>85</v>
      </c>
      <c r="C88" s="50"/>
      <c r="D88" s="30"/>
      <c r="E88" s="42"/>
      <c r="F88" s="30"/>
    </row>
    <row r="89" spans="1:6" x14ac:dyDescent="0.2">
      <c r="A89" s="70"/>
      <c r="B89" s="41" t="s">
        <v>86</v>
      </c>
      <c r="C89" s="52">
        <v>0</v>
      </c>
      <c r="D89" s="30">
        <v>0</v>
      </c>
      <c r="E89" s="42"/>
      <c r="F89" s="30"/>
    </row>
    <row r="90" spans="1:6" x14ac:dyDescent="0.2">
      <c r="A90" s="70"/>
      <c r="B90" s="41" t="s">
        <v>87</v>
      </c>
      <c r="C90" s="50"/>
      <c r="D90" s="30"/>
      <c r="E90" s="42"/>
      <c r="F90" s="30"/>
    </row>
    <row r="91" spans="1:6" x14ac:dyDescent="0.2">
      <c r="A91" s="70"/>
      <c r="B91" s="41" t="s">
        <v>11</v>
      </c>
      <c r="C91" s="50"/>
      <c r="D91" s="30"/>
      <c r="E91" s="42"/>
      <c r="F91" s="30">
        <f>D89*C89</f>
        <v>0</v>
      </c>
    </row>
    <row r="92" spans="1:6" x14ac:dyDescent="0.2">
      <c r="A92" s="70" t="str">
        <f>A14</f>
        <v>30.06.14</v>
      </c>
      <c r="B92" s="41" t="s">
        <v>85</v>
      </c>
      <c r="C92" s="50"/>
      <c r="D92" s="30"/>
      <c r="E92" s="42"/>
      <c r="F92" s="30"/>
    </row>
    <row r="93" spans="1:6" x14ac:dyDescent="0.2">
      <c r="A93" s="70"/>
      <c r="B93" s="41" t="s">
        <v>89</v>
      </c>
      <c r="C93" s="52">
        <v>0</v>
      </c>
      <c r="D93" s="30">
        <v>0</v>
      </c>
      <c r="E93" s="42"/>
      <c r="F93" s="30"/>
    </row>
    <row r="94" spans="1:6" x14ac:dyDescent="0.2">
      <c r="A94" s="70"/>
      <c r="B94" s="41" t="s">
        <v>87</v>
      </c>
      <c r="C94" s="50"/>
      <c r="D94" s="30"/>
      <c r="E94" s="42"/>
      <c r="F94" s="30"/>
    </row>
    <row r="95" spans="1:6" x14ac:dyDescent="0.2">
      <c r="A95" s="70"/>
      <c r="B95" s="41" t="s">
        <v>11</v>
      </c>
      <c r="C95" s="50"/>
      <c r="D95" s="30"/>
      <c r="E95" s="42"/>
      <c r="F95" s="30">
        <f>D93*C93</f>
        <v>0</v>
      </c>
    </row>
    <row r="96" spans="1:6" x14ac:dyDescent="0.2">
      <c r="A96" s="70" t="str">
        <f>A14</f>
        <v>30.06.14</v>
      </c>
      <c r="B96" s="41" t="s">
        <v>94</v>
      </c>
      <c r="C96" s="50"/>
      <c r="D96" s="30" t="s">
        <v>3</v>
      </c>
      <c r="E96" s="42"/>
      <c r="F96" s="30" t="s">
        <v>3</v>
      </c>
    </row>
    <row r="97" spans="1:8" x14ac:dyDescent="0.2">
      <c r="A97" s="70" t="s">
        <v>3</v>
      </c>
      <c r="B97" s="41" t="s">
        <v>114</v>
      </c>
      <c r="C97" s="52">
        <v>0.82640000000000002</v>
      </c>
      <c r="D97" s="42">
        <v>1111135.33</v>
      </c>
      <c r="E97" s="60">
        <f>D97*C97</f>
        <v>918242.2367120001</v>
      </c>
      <c r="F97" s="30"/>
    </row>
    <row r="98" spans="1:8" x14ac:dyDescent="0.2">
      <c r="A98" s="70" t="str">
        <f>A9</f>
        <v>30.06.14</v>
      </c>
      <c r="B98" s="41" t="s">
        <v>13</v>
      </c>
      <c r="C98" s="50"/>
      <c r="D98" s="30"/>
      <c r="E98" s="42"/>
      <c r="F98" s="30" t="s">
        <v>3</v>
      </c>
    </row>
    <row r="99" spans="1:8" x14ac:dyDescent="0.2">
      <c r="A99" s="70" t="s">
        <v>3</v>
      </c>
      <c r="B99" s="41" t="s">
        <v>14</v>
      </c>
      <c r="C99" s="50"/>
      <c r="D99" s="30" t="s">
        <v>3</v>
      </c>
      <c r="E99" s="42" t="s">
        <v>3</v>
      </c>
      <c r="F99" s="30"/>
    </row>
    <row r="100" spans="1:8" x14ac:dyDescent="0.2">
      <c r="A100" s="70" t="s">
        <v>3</v>
      </c>
      <c r="B100" s="41" t="s">
        <v>15</v>
      </c>
      <c r="C100" s="50"/>
      <c r="D100" s="30" t="s">
        <v>3</v>
      </c>
      <c r="E100" s="42">
        <v>347797.09</v>
      </c>
      <c r="F100" s="30"/>
    </row>
    <row r="101" spans="1:8" x14ac:dyDescent="0.2">
      <c r="A101" s="70"/>
      <c r="B101" s="41" t="s">
        <v>3</v>
      </c>
      <c r="C101" s="50"/>
      <c r="D101" s="30" t="s">
        <v>3</v>
      </c>
      <c r="E101" s="42"/>
      <c r="F101" s="30"/>
    </row>
    <row r="102" spans="1:8" x14ac:dyDescent="0.2">
      <c r="A102" s="70" t="s">
        <v>3</v>
      </c>
      <c r="B102" s="41" t="s">
        <v>16</v>
      </c>
      <c r="C102" s="50"/>
      <c r="D102" s="30"/>
      <c r="E102" s="78">
        <f>E59+E97+E100</f>
        <v>1851782.6538300002</v>
      </c>
      <c r="F102" s="78">
        <f>F59+F87+F91+F95</f>
        <v>952241.15803199995</v>
      </c>
      <c r="H102" s="90"/>
    </row>
    <row r="103" spans="1:8" x14ac:dyDescent="0.2">
      <c r="A103" s="70" t="s">
        <v>3</v>
      </c>
      <c r="B103" s="41" t="s">
        <v>3</v>
      </c>
      <c r="C103" s="50"/>
      <c r="D103" s="30"/>
      <c r="E103" s="42"/>
      <c r="F103" s="30"/>
    </row>
    <row r="104" spans="1:8" x14ac:dyDescent="0.2">
      <c r="A104" s="70" t="str">
        <f>A9</f>
        <v>30.06.14</v>
      </c>
      <c r="B104" s="91" t="s">
        <v>17</v>
      </c>
      <c r="C104" s="92"/>
      <c r="D104" s="30"/>
      <c r="E104" s="42"/>
      <c r="F104" s="30"/>
    </row>
    <row r="105" spans="1:8" x14ac:dyDescent="0.2">
      <c r="A105" s="70"/>
      <c r="B105" s="41" t="s">
        <v>3</v>
      </c>
      <c r="C105" s="50"/>
      <c r="D105" s="30"/>
      <c r="E105" s="42"/>
      <c r="F105" s="30"/>
    </row>
    <row r="106" spans="1:8" ht="12.75" customHeight="1" x14ac:dyDescent="0.2">
      <c r="A106" s="70"/>
      <c r="B106" s="41" t="s">
        <v>18</v>
      </c>
      <c r="C106" s="50"/>
      <c r="D106" s="30"/>
      <c r="E106" s="42"/>
      <c r="F106" s="30">
        <v>6505379.3300000001</v>
      </c>
    </row>
    <row r="107" spans="1:8" x14ac:dyDescent="0.2">
      <c r="A107" s="70"/>
      <c r="B107" s="41" t="s">
        <v>64</v>
      </c>
      <c r="C107" s="50"/>
      <c r="D107" s="30"/>
      <c r="E107" s="42"/>
      <c r="F107" s="30">
        <v>-3537307.39</v>
      </c>
    </row>
    <row r="108" spans="1:8" x14ac:dyDescent="0.2">
      <c r="A108" s="70"/>
      <c r="B108" s="41" t="s">
        <v>65</v>
      </c>
      <c r="C108" s="50"/>
      <c r="D108" s="30"/>
      <c r="E108" s="42"/>
      <c r="F108" s="30">
        <f>F106+F107</f>
        <v>2968071.94</v>
      </c>
    </row>
    <row r="109" spans="1:8" x14ac:dyDescent="0.2">
      <c r="A109" s="70" t="s">
        <v>3</v>
      </c>
      <c r="B109" s="41" t="s">
        <v>19</v>
      </c>
      <c r="C109" s="50"/>
      <c r="D109" s="30"/>
      <c r="E109" s="42"/>
      <c r="F109" s="30"/>
    </row>
    <row r="110" spans="1:8" x14ac:dyDescent="0.2">
      <c r="A110" s="70"/>
      <c r="B110" s="41" t="s">
        <v>29</v>
      </c>
      <c r="C110" s="50"/>
      <c r="D110" s="30"/>
      <c r="E110" s="42">
        <v>0</v>
      </c>
      <c r="F110" s="30"/>
    </row>
    <row r="111" spans="1:8" x14ac:dyDescent="0.2">
      <c r="A111" s="70"/>
      <c r="B111" s="41" t="s">
        <v>42</v>
      </c>
      <c r="C111" s="50"/>
      <c r="D111" s="30" t="s">
        <v>3</v>
      </c>
      <c r="E111" s="42">
        <f>E44</f>
        <v>310933.58108600002</v>
      </c>
      <c r="F111" s="30"/>
    </row>
    <row r="112" spans="1:8" x14ac:dyDescent="0.2">
      <c r="A112" s="70"/>
      <c r="B112" s="41" t="s">
        <v>43</v>
      </c>
      <c r="C112" s="50"/>
      <c r="D112" s="30"/>
      <c r="E112" s="42">
        <f>E27</f>
        <v>6663.0995760000005</v>
      </c>
      <c r="F112" s="30"/>
    </row>
    <row r="113" spans="1:6" x14ac:dyDescent="0.2">
      <c r="A113" s="70"/>
      <c r="B113" s="41" t="s">
        <v>52</v>
      </c>
      <c r="C113" s="50"/>
      <c r="D113" s="30"/>
      <c r="E113" s="42">
        <f>E22</f>
        <v>172508.2</v>
      </c>
      <c r="F113" s="30"/>
    </row>
    <row r="114" spans="1:6" x14ac:dyDescent="0.2">
      <c r="A114" s="70"/>
      <c r="B114" s="41" t="s">
        <v>113</v>
      </c>
      <c r="C114" s="50"/>
      <c r="D114" s="30" t="s">
        <v>3</v>
      </c>
      <c r="E114" s="42">
        <f>E52</f>
        <v>95638.446456000005</v>
      </c>
      <c r="F114" s="30"/>
    </row>
    <row r="115" spans="1:6" x14ac:dyDescent="0.2">
      <c r="A115" s="70"/>
      <c r="B115" s="41" t="s">
        <v>20</v>
      </c>
      <c r="C115" s="50"/>
      <c r="D115" s="30"/>
      <c r="E115" s="42">
        <f>E55</f>
        <v>0</v>
      </c>
      <c r="F115" s="30"/>
    </row>
    <row r="116" spans="1:6" x14ac:dyDescent="0.2">
      <c r="A116" s="70" t="s">
        <v>3</v>
      </c>
      <c r="B116" s="41" t="s">
        <v>21</v>
      </c>
      <c r="C116" s="50"/>
      <c r="D116" s="30"/>
      <c r="E116" s="42">
        <f>E100</f>
        <v>347797.09</v>
      </c>
      <c r="F116" s="30" t="s">
        <v>3</v>
      </c>
    </row>
    <row r="117" spans="1:6" x14ac:dyDescent="0.2">
      <c r="A117" s="70"/>
      <c r="B117" s="41" t="s">
        <v>96</v>
      </c>
      <c r="C117" s="50"/>
      <c r="D117" s="30"/>
      <c r="E117" s="42">
        <f>E97</f>
        <v>918242.2367120001</v>
      </c>
      <c r="F117" s="30"/>
    </row>
    <row r="118" spans="1:6" x14ac:dyDescent="0.2">
      <c r="A118" s="70"/>
      <c r="B118" s="41" t="s">
        <v>37</v>
      </c>
      <c r="C118" s="50"/>
      <c r="D118" s="30"/>
      <c r="E118" s="42">
        <f>E17</f>
        <v>0</v>
      </c>
      <c r="F118" s="30"/>
    </row>
    <row r="119" spans="1:6" x14ac:dyDescent="0.2">
      <c r="A119" s="70"/>
      <c r="C119" s="50"/>
      <c r="D119" s="30"/>
      <c r="E119" s="42"/>
      <c r="F119" s="30">
        <f>SUM(E110:E119)</f>
        <v>1851782.6538300002</v>
      </c>
    </row>
    <row r="120" spans="1:6" x14ac:dyDescent="0.2">
      <c r="A120" s="70"/>
      <c r="B120" s="41" t="s">
        <v>22</v>
      </c>
      <c r="C120" s="50"/>
      <c r="D120" s="30"/>
      <c r="E120" s="42"/>
      <c r="F120" s="30" t="s">
        <v>3</v>
      </c>
    </row>
    <row r="121" spans="1:6" x14ac:dyDescent="0.2">
      <c r="A121" s="70"/>
      <c r="B121" s="41" t="s">
        <v>23</v>
      </c>
      <c r="C121" s="50"/>
      <c r="D121" s="30"/>
      <c r="E121" s="42">
        <f>F17</f>
        <v>720371.47</v>
      </c>
      <c r="F121" s="30"/>
    </row>
    <row r="122" spans="1:6" x14ac:dyDescent="0.2">
      <c r="A122" s="70"/>
      <c r="B122" s="41" t="s">
        <v>102</v>
      </c>
      <c r="C122" s="50"/>
      <c r="D122" s="30"/>
      <c r="E122" s="42">
        <f>F57</f>
        <v>227087.78576</v>
      </c>
      <c r="F122" s="30"/>
    </row>
    <row r="123" spans="1:6" x14ac:dyDescent="0.2">
      <c r="A123" s="70"/>
      <c r="B123" s="41" t="s">
        <v>58</v>
      </c>
      <c r="C123" s="50"/>
      <c r="D123" s="30"/>
      <c r="E123" s="42">
        <f>F87</f>
        <v>4781.9022720000003</v>
      </c>
      <c r="F123" s="30"/>
    </row>
    <row r="124" spans="1:6" x14ac:dyDescent="0.2">
      <c r="A124" s="70"/>
      <c r="B124" s="41" t="s">
        <v>90</v>
      </c>
      <c r="C124" s="50"/>
      <c r="D124" s="30"/>
      <c r="E124" s="42">
        <f>F95</f>
        <v>0</v>
      </c>
      <c r="F124" s="30"/>
    </row>
    <row r="125" spans="1:6" x14ac:dyDescent="0.2">
      <c r="A125" s="70"/>
      <c r="B125" s="41" t="s">
        <v>88</v>
      </c>
      <c r="C125" s="50"/>
      <c r="D125" s="30"/>
      <c r="E125" s="42">
        <f>F91</f>
        <v>0</v>
      </c>
      <c r="F125" s="30"/>
    </row>
    <row r="126" spans="1:6" x14ac:dyDescent="0.2">
      <c r="A126" s="70"/>
      <c r="B126" s="41"/>
      <c r="C126" s="50"/>
      <c r="D126" s="30"/>
      <c r="E126" s="42"/>
      <c r="F126" s="30">
        <f>SUM(E121:E125)</f>
        <v>952241.15803199995</v>
      </c>
    </row>
    <row r="127" spans="1:6" x14ac:dyDescent="0.2">
      <c r="A127" s="70"/>
      <c r="B127" s="41" t="s">
        <v>24</v>
      </c>
      <c r="C127" s="50"/>
      <c r="D127" s="30"/>
      <c r="E127" s="42"/>
      <c r="F127" s="30">
        <f>F108+F119-F126</f>
        <v>3867613.4357980005</v>
      </c>
    </row>
    <row r="128" spans="1:6" x14ac:dyDescent="0.2">
      <c r="A128" s="70"/>
      <c r="B128" s="41" t="s">
        <v>3</v>
      </c>
      <c r="C128" s="50"/>
      <c r="D128" s="30"/>
      <c r="E128" s="42"/>
      <c r="F128" s="30"/>
    </row>
    <row r="129" spans="1:256" x14ac:dyDescent="0.2">
      <c r="A129" s="70"/>
      <c r="B129" s="41" t="s">
        <v>25</v>
      </c>
      <c r="C129" s="50"/>
      <c r="D129" s="30"/>
      <c r="E129" s="42"/>
      <c r="F129" s="30">
        <v>0</v>
      </c>
    </row>
    <row r="130" spans="1:256" x14ac:dyDescent="0.2">
      <c r="A130" s="70" t="s">
        <v>3</v>
      </c>
      <c r="B130" s="41" t="s">
        <v>26</v>
      </c>
      <c r="C130" s="50"/>
      <c r="D130" s="30"/>
      <c r="E130" s="42"/>
      <c r="F130" s="30">
        <f>F127+F129</f>
        <v>3867613.4357980005</v>
      </c>
    </row>
    <row r="131" spans="1:256" x14ac:dyDescent="0.2">
      <c r="A131" s="70"/>
      <c r="B131" s="41"/>
      <c r="C131" s="50"/>
      <c r="D131" s="30"/>
      <c r="E131" s="42"/>
      <c r="F131" s="30"/>
    </row>
    <row r="132" spans="1:256" x14ac:dyDescent="0.2">
      <c r="A132" s="70"/>
      <c r="B132" s="41" t="s">
        <v>27</v>
      </c>
      <c r="C132" s="50"/>
      <c r="D132" s="30"/>
      <c r="E132" s="42"/>
      <c r="F132" s="30">
        <f>F130*15%</f>
        <v>580142.01536970004</v>
      </c>
    </row>
    <row r="133" spans="1:256" ht="12.75" customHeight="1" x14ac:dyDescent="0.2">
      <c r="A133" s="70"/>
      <c r="B133" s="41" t="s">
        <v>117</v>
      </c>
      <c r="C133" s="50"/>
      <c r="D133" s="30"/>
      <c r="E133" s="42"/>
      <c r="F133" s="30">
        <v>374761.34</v>
      </c>
    </row>
    <row r="134" spans="1:256" x14ac:dyDescent="0.2">
      <c r="A134" s="70"/>
      <c r="B134" s="41"/>
      <c r="C134" s="50"/>
      <c r="D134" s="30"/>
      <c r="E134" s="42"/>
      <c r="F134" s="30"/>
    </row>
    <row r="135" spans="1:256" x14ac:dyDescent="0.2">
      <c r="A135" s="70"/>
      <c r="B135" s="41" t="s">
        <v>38</v>
      </c>
      <c r="C135" s="50"/>
      <c r="D135" s="30"/>
      <c r="E135" s="42"/>
      <c r="F135" s="30">
        <f>F132+F133</f>
        <v>954903.35536970012</v>
      </c>
    </row>
    <row r="136" spans="1:256" x14ac:dyDescent="0.2">
      <c r="A136" s="70"/>
      <c r="B136" s="41" t="s">
        <v>44</v>
      </c>
      <c r="C136" s="50"/>
      <c r="D136" s="30"/>
      <c r="E136" s="42"/>
      <c r="F136" s="30">
        <v>625520.85</v>
      </c>
      <c r="H136" s="90"/>
    </row>
    <row r="137" spans="1:256" x14ac:dyDescent="0.2">
      <c r="A137" s="70"/>
      <c r="B137" s="41" t="s">
        <v>46</v>
      </c>
      <c r="C137" s="50"/>
      <c r="D137" s="30"/>
      <c r="E137" s="42"/>
      <c r="F137" s="30">
        <v>0</v>
      </c>
    </row>
    <row r="138" spans="1:256" x14ac:dyDescent="0.2">
      <c r="A138" s="70"/>
      <c r="B138" s="41" t="s">
        <v>47</v>
      </c>
      <c r="C138" s="50"/>
      <c r="D138" s="30"/>
      <c r="E138" s="42"/>
      <c r="F138" s="30">
        <v>240000</v>
      </c>
    </row>
    <row r="139" spans="1:256" x14ac:dyDescent="0.2">
      <c r="A139" s="70"/>
      <c r="B139" s="41" t="s">
        <v>45</v>
      </c>
      <c r="C139" s="50"/>
      <c r="D139" s="30"/>
      <c r="E139" s="42"/>
      <c r="F139" s="30"/>
    </row>
    <row r="140" spans="1:256" x14ac:dyDescent="0.2">
      <c r="A140" s="70"/>
      <c r="B140" s="41"/>
      <c r="C140" s="50"/>
      <c r="D140" s="30"/>
      <c r="E140" s="42"/>
      <c r="F140" s="30"/>
    </row>
    <row r="141" spans="1:256" x14ac:dyDescent="0.2">
      <c r="A141" s="70"/>
      <c r="B141" s="41" t="s">
        <v>39</v>
      </c>
      <c r="C141" s="50"/>
      <c r="D141" s="30"/>
      <c r="E141" s="42"/>
      <c r="F141" s="30">
        <f>IF((F135-F136-F137-F138-F139)&lt;0,0,F135-F136-F137-F138-F139)</f>
        <v>89382.505369700142</v>
      </c>
    </row>
    <row r="142" spans="1:256" x14ac:dyDescent="0.2">
      <c r="A142" s="70"/>
      <c r="B142" s="41" t="s">
        <v>40</v>
      </c>
      <c r="C142" s="50"/>
      <c r="D142" s="30"/>
      <c r="E142" s="42"/>
      <c r="F142" s="30">
        <v>0</v>
      </c>
    </row>
    <row r="143" spans="1:256" x14ac:dyDescent="0.2">
      <c r="A143" s="70"/>
      <c r="B143" s="41" t="s">
        <v>41</v>
      </c>
      <c r="C143" s="50"/>
      <c r="D143" s="30"/>
      <c r="E143" s="42"/>
      <c r="F143" s="30">
        <f>F135-F136</f>
        <v>329382.50536970014</v>
      </c>
    </row>
    <row r="144" spans="1:256" ht="12.75" x14ac:dyDescent="0.2">
      <c r="A144" s="73"/>
      <c r="B144" s="74" t="s">
        <v>3</v>
      </c>
      <c r="C144" s="75"/>
      <c r="D144" s="76"/>
      <c r="E144" s="93" t="s">
        <v>3</v>
      </c>
      <c r="F144" s="93" t="s">
        <v>3</v>
      </c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  <c r="IU144" s="81"/>
      <c r="IV144" s="81"/>
    </row>
    <row r="145" spans="1:256" ht="12.75" x14ac:dyDescent="0.2">
      <c r="A145" s="44" t="s">
        <v>75</v>
      </c>
      <c r="F145" s="95" t="s">
        <v>116</v>
      </c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</row>
    <row r="146" spans="1:256" ht="12.75" x14ac:dyDescent="0.2">
      <c r="F146" s="95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  <c r="HV146" s="81"/>
      <c r="HW146" s="81"/>
      <c r="HX146" s="81"/>
      <c r="HY146" s="81"/>
      <c r="HZ146" s="81"/>
      <c r="IA146" s="81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  <c r="IN146" s="81"/>
      <c r="IO146" s="81"/>
      <c r="IP146" s="81"/>
      <c r="IQ146" s="81"/>
      <c r="IR146" s="81"/>
      <c r="IS146" s="81"/>
      <c r="IT146" s="81"/>
      <c r="IU146" s="81"/>
      <c r="IV146" s="81"/>
    </row>
    <row r="147" spans="1:256" ht="12.75" x14ac:dyDescent="0.2">
      <c r="F147" s="96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  <c r="HV147" s="81"/>
      <c r="HW147" s="81"/>
      <c r="HX147" s="81"/>
      <c r="HY147" s="81"/>
      <c r="HZ147" s="81"/>
      <c r="IA147" s="81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  <c r="IN147" s="81"/>
      <c r="IO147" s="81"/>
      <c r="IP147" s="81"/>
      <c r="IQ147" s="81"/>
      <c r="IR147" s="81"/>
      <c r="IS147" s="81"/>
      <c r="IT147" s="81"/>
      <c r="IU147" s="81"/>
      <c r="IV147" s="81"/>
    </row>
    <row r="148" spans="1:256" ht="12.75" x14ac:dyDescent="0.2">
      <c r="F148" s="95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  <c r="IN148" s="81"/>
      <c r="IO148" s="81"/>
      <c r="IP148" s="81"/>
      <c r="IQ148" s="81"/>
      <c r="IR148" s="81"/>
      <c r="IS148" s="81"/>
      <c r="IT148" s="81"/>
      <c r="IU148" s="81"/>
      <c r="IV148" s="81"/>
    </row>
    <row r="149" spans="1:256" ht="12.75" x14ac:dyDescent="0.2">
      <c r="F149" s="95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  <c r="IN149" s="81"/>
      <c r="IO149" s="81"/>
      <c r="IP149" s="81"/>
      <c r="IQ149" s="81"/>
      <c r="IR149" s="81"/>
      <c r="IS149" s="81"/>
      <c r="IT149" s="81"/>
      <c r="IU149" s="81"/>
      <c r="IV149" s="81"/>
    </row>
    <row r="150" spans="1:256" ht="12.75" x14ac:dyDescent="0.2">
      <c r="A150" s="79" t="s">
        <v>72</v>
      </c>
      <c r="B150" s="79"/>
      <c r="C150" s="79"/>
      <c r="D150" s="79"/>
      <c r="E150" s="80"/>
      <c r="F150" s="81"/>
    </row>
    <row r="151" spans="1:256" ht="12.75" x14ac:dyDescent="0.2">
      <c r="A151" s="79" t="s">
        <v>73</v>
      </c>
      <c r="B151" s="79"/>
      <c r="C151" s="79"/>
      <c r="D151" s="79"/>
      <c r="E151" s="81"/>
      <c r="F151" s="81"/>
    </row>
    <row r="152" spans="1:256" ht="12.75" x14ac:dyDescent="0.2">
      <c r="A152" s="79" t="s">
        <v>74</v>
      </c>
      <c r="B152" s="79"/>
      <c r="C152" s="79"/>
      <c r="D152" s="79"/>
      <c r="E152" s="81"/>
      <c r="F152" s="81"/>
    </row>
  </sheetData>
  <mergeCells count="8">
    <mergeCell ref="A80:F80"/>
    <mergeCell ref="A81:F81"/>
    <mergeCell ref="A1:F1"/>
    <mergeCell ref="A2:F2"/>
    <mergeCell ref="A4:F4"/>
    <mergeCell ref="A5:F5"/>
    <mergeCell ref="A77:F77"/>
    <mergeCell ref="A78:F78"/>
  </mergeCells>
  <pageMargins left="0.51181102362204722" right="0.51181102362204722" top="0.19685039370078741" bottom="0" header="0.31496062992125984" footer="0.31496062992125984"/>
  <pageSetup paperSize="9" scale="86" fitToHeight="0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52"/>
  <sheetViews>
    <sheetView topLeftCell="A121" workbookViewId="0">
      <selection activeCell="A4" sqref="A4:F4"/>
    </sheetView>
  </sheetViews>
  <sheetFormatPr defaultColWidth="11.42578125" defaultRowHeight="12" x14ac:dyDescent="0.2"/>
  <cols>
    <col min="1" max="1" width="7.7109375" style="44" customWidth="1"/>
    <col min="2" max="2" width="47.5703125" style="44" customWidth="1"/>
    <col min="3" max="3" width="12.42578125" style="94" customWidth="1"/>
    <col min="4" max="4" width="14.5703125" style="44" bestFit="1" customWidth="1"/>
    <col min="5" max="6" width="13.5703125" style="44" bestFit="1" customWidth="1"/>
    <col min="7" max="7" width="11.42578125" style="44"/>
    <col min="8" max="8" width="13.5703125" style="44" bestFit="1" customWidth="1"/>
    <col min="9" max="256" width="11.42578125" style="44"/>
    <col min="257" max="257" width="7.7109375" style="44" customWidth="1"/>
    <col min="258" max="258" width="47.5703125" style="44" customWidth="1"/>
    <col min="259" max="259" width="12.42578125" style="44" customWidth="1"/>
    <col min="260" max="260" width="14.5703125" style="44" bestFit="1" customWidth="1"/>
    <col min="261" max="262" width="13.5703125" style="44" bestFit="1" customWidth="1"/>
    <col min="263" max="263" width="11.42578125" style="44"/>
    <col min="264" max="264" width="13.5703125" style="44" bestFit="1" customWidth="1"/>
    <col min="265" max="512" width="11.42578125" style="44"/>
    <col min="513" max="513" width="7.7109375" style="44" customWidth="1"/>
    <col min="514" max="514" width="47.5703125" style="44" customWidth="1"/>
    <col min="515" max="515" width="12.42578125" style="44" customWidth="1"/>
    <col min="516" max="516" width="14.5703125" style="44" bestFit="1" customWidth="1"/>
    <col min="517" max="518" width="13.5703125" style="44" bestFit="1" customWidth="1"/>
    <col min="519" max="519" width="11.42578125" style="44"/>
    <col min="520" max="520" width="13.5703125" style="44" bestFit="1" customWidth="1"/>
    <col min="521" max="768" width="11.42578125" style="44"/>
    <col min="769" max="769" width="7.7109375" style="44" customWidth="1"/>
    <col min="770" max="770" width="47.5703125" style="44" customWidth="1"/>
    <col min="771" max="771" width="12.42578125" style="44" customWidth="1"/>
    <col min="772" max="772" width="14.5703125" style="44" bestFit="1" customWidth="1"/>
    <col min="773" max="774" width="13.5703125" style="44" bestFit="1" customWidth="1"/>
    <col min="775" max="775" width="11.42578125" style="44"/>
    <col min="776" max="776" width="13.5703125" style="44" bestFit="1" customWidth="1"/>
    <col min="777" max="1024" width="11.42578125" style="44"/>
    <col min="1025" max="1025" width="7.7109375" style="44" customWidth="1"/>
    <col min="1026" max="1026" width="47.5703125" style="44" customWidth="1"/>
    <col min="1027" max="1027" width="12.42578125" style="44" customWidth="1"/>
    <col min="1028" max="1028" width="14.5703125" style="44" bestFit="1" customWidth="1"/>
    <col min="1029" max="1030" width="13.5703125" style="44" bestFit="1" customWidth="1"/>
    <col min="1031" max="1031" width="11.42578125" style="44"/>
    <col min="1032" max="1032" width="13.5703125" style="44" bestFit="1" customWidth="1"/>
    <col min="1033" max="1280" width="11.42578125" style="44"/>
    <col min="1281" max="1281" width="7.7109375" style="44" customWidth="1"/>
    <col min="1282" max="1282" width="47.5703125" style="44" customWidth="1"/>
    <col min="1283" max="1283" width="12.42578125" style="44" customWidth="1"/>
    <col min="1284" max="1284" width="14.5703125" style="44" bestFit="1" customWidth="1"/>
    <col min="1285" max="1286" width="13.5703125" style="44" bestFit="1" customWidth="1"/>
    <col min="1287" max="1287" width="11.42578125" style="44"/>
    <col min="1288" max="1288" width="13.5703125" style="44" bestFit="1" customWidth="1"/>
    <col min="1289" max="1536" width="11.42578125" style="44"/>
    <col min="1537" max="1537" width="7.7109375" style="44" customWidth="1"/>
    <col min="1538" max="1538" width="47.5703125" style="44" customWidth="1"/>
    <col min="1539" max="1539" width="12.42578125" style="44" customWidth="1"/>
    <col min="1540" max="1540" width="14.5703125" style="44" bestFit="1" customWidth="1"/>
    <col min="1541" max="1542" width="13.5703125" style="44" bestFit="1" customWidth="1"/>
    <col min="1543" max="1543" width="11.42578125" style="44"/>
    <col min="1544" max="1544" width="13.5703125" style="44" bestFit="1" customWidth="1"/>
    <col min="1545" max="1792" width="11.42578125" style="44"/>
    <col min="1793" max="1793" width="7.7109375" style="44" customWidth="1"/>
    <col min="1794" max="1794" width="47.5703125" style="44" customWidth="1"/>
    <col min="1795" max="1795" width="12.42578125" style="44" customWidth="1"/>
    <col min="1796" max="1796" width="14.5703125" style="44" bestFit="1" customWidth="1"/>
    <col min="1797" max="1798" width="13.5703125" style="44" bestFit="1" customWidth="1"/>
    <col min="1799" max="1799" width="11.42578125" style="44"/>
    <col min="1800" max="1800" width="13.5703125" style="44" bestFit="1" customWidth="1"/>
    <col min="1801" max="2048" width="11.42578125" style="44"/>
    <col min="2049" max="2049" width="7.7109375" style="44" customWidth="1"/>
    <col min="2050" max="2050" width="47.5703125" style="44" customWidth="1"/>
    <col min="2051" max="2051" width="12.42578125" style="44" customWidth="1"/>
    <col min="2052" max="2052" width="14.5703125" style="44" bestFit="1" customWidth="1"/>
    <col min="2053" max="2054" width="13.5703125" style="44" bestFit="1" customWidth="1"/>
    <col min="2055" max="2055" width="11.42578125" style="44"/>
    <col min="2056" max="2056" width="13.5703125" style="44" bestFit="1" customWidth="1"/>
    <col min="2057" max="2304" width="11.42578125" style="44"/>
    <col min="2305" max="2305" width="7.7109375" style="44" customWidth="1"/>
    <col min="2306" max="2306" width="47.5703125" style="44" customWidth="1"/>
    <col min="2307" max="2307" width="12.42578125" style="44" customWidth="1"/>
    <col min="2308" max="2308" width="14.5703125" style="44" bestFit="1" customWidth="1"/>
    <col min="2309" max="2310" width="13.5703125" style="44" bestFit="1" customWidth="1"/>
    <col min="2311" max="2311" width="11.42578125" style="44"/>
    <col min="2312" max="2312" width="13.5703125" style="44" bestFit="1" customWidth="1"/>
    <col min="2313" max="2560" width="11.42578125" style="44"/>
    <col min="2561" max="2561" width="7.7109375" style="44" customWidth="1"/>
    <col min="2562" max="2562" width="47.5703125" style="44" customWidth="1"/>
    <col min="2563" max="2563" width="12.42578125" style="44" customWidth="1"/>
    <col min="2564" max="2564" width="14.5703125" style="44" bestFit="1" customWidth="1"/>
    <col min="2565" max="2566" width="13.5703125" style="44" bestFit="1" customWidth="1"/>
    <col min="2567" max="2567" width="11.42578125" style="44"/>
    <col min="2568" max="2568" width="13.5703125" style="44" bestFit="1" customWidth="1"/>
    <col min="2569" max="2816" width="11.42578125" style="44"/>
    <col min="2817" max="2817" width="7.7109375" style="44" customWidth="1"/>
    <col min="2818" max="2818" width="47.5703125" style="44" customWidth="1"/>
    <col min="2819" max="2819" width="12.42578125" style="44" customWidth="1"/>
    <col min="2820" max="2820" width="14.5703125" style="44" bestFit="1" customWidth="1"/>
    <col min="2821" max="2822" width="13.5703125" style="44" bestFit="1" customWidth="1"/>
    <col min="2823" max="2823" width="11.42578125" style="44"/>
    <col min="2824" max="2824" width="13.5703125" style="44" bestFit="1" customWidth="1"/>
    <col min="2825" max="3072" width="11.42578125" style="44"/>
    <col min="3073" max="3073" width="7.7109375" style="44" customWidth="1"/>
    <col min="3074" max="3074" width="47.5703125" style="44" customWidth="1"/>
    <col min="3075" max="3075" width="12.42578125" style="44" customWidth="1"/>
    <col min="3076" max="3076" width="14.5703125" style="44" bestFit="1" customWidth="1"/>
    <col min="3077" max="3078" width="13.5703125" style="44" bestFit="1" customWidth="1"/>
    <col min="3079" max="3079" width="11.42578125" style="44"/>
    <col min="3080" max="3080" width="13.5703125" style="44" bestFit="1" customWidth="1"/>
    <col min="3081" max="3328" width="11.42578125" style="44"/>
    <col min="3329" max="3329" width="7.7109375" style="44" customWidth="1"/>
    <col min="3330" max="3330" width="47.5703125" style="44" customWidth="1"/>
    <col min="3331" max="3331" width="12.42578125" style="44" customWidth="1"/>
    <col min="3332" max="3332" width="14.5703125" style="44" bestFit="1" customWidth="1"/>
    <col min="3333" max="3334" width="13.5703125" style="44" bestFit="1" customWidth="1"/>
    <col min="3335" max="3335" width="11.42578125" style="44"/>
    <col min="3336" max="3336" width="13.5703125" style="44" bestFit="1" customWidth="1"/>
    <col min="3337" max="3584" width="11.42578125" style="44"/>
    <col min="3585" max="3585" width="7.7109375" style="44" customWidth="1"/>
    <col min="3586" max="3586" width="47.5703125" style="44" customWidth="1"/>
    <col min="3587" max="3587" width="12.42578125" style="44" customWidth="1"/>
    <col min="3588" max="3588" width="14.5703125" style="44" bestFit="1" customWidth="1"/>
    <col min="3589" max="3590" width="13.5703125" style="44" bestFit="1" customWidth="1"/>
    <col min="3591" max="3591" width="11.42578125" style="44"/>
    <col min="3592" max="3592" width="13.5703125" style="44" bestFit="1" customWidth="1"/>
    <col min="3593" max="3840" width="11.42578125" style="44"/>
    <col min="3841" max="3841" width="7.7109375" style="44" customWidth="1"/>
    <col min="3842" max="3842" width="47.5703125" style="44" customWidth="1"/>
    <col min="3843" max="3843" width="12.42578125" style="44" customWidth="1"/>
    <col min="3844" max="3844" width="14.5703125" style="44" bestFit="1" customWidth="1"/>
    <col min="3845" max="3846" width="13.5703125" style="44" bestFit="1" customWidth="1"/>
    <col min="3847" max="3847" width="11.42578125" style="44"/>
    <col min="3848" max="3848" width="13.5703125" style="44" bestFit="1" customWidth="1"/>
    <col min="3849" max="4096" width="11.42578125" style="44"/>
    <col min="4097" max="4097" width="7.7109375" style="44" customWidth="1"/>
    <col min="4098" max="4098" width="47.5703125" style="44" customWidth="1"/>
    <col min="4099" max="4099" width="12.42578125" style="44" customWidth="1"/>
    <col min="4100" max="4100" width="14.5703125" style="44" bestFit="1" customWidth="1"/>
    <col min="4101" max="4102" width="13.5703125" style="44" bestFit="1" customWidth="1"/>
    <col min="4103" max="4103" width="11.42578125" style="44"/>
    <col min="4104" max="4104" width="13.5703125" style="44" bestFit="1" customWidth="1"/>
    <col min="4105" max="4352" width="11.42578125" style="44"/>
    <col min="4353" max="4353" width="7.7109375" style="44" customWidth="1"/>
    <col min="4354" max="4354" width="47.5703125" style="44" customWidth="1"/>
    <col min="4355" max="4355" width="12.42578125" style="44" customWidth="1"/>
    <col min="4356" max="4356" width="14.5703125" style="44" bestFit="1" customWidth="1"/>
    <col min="4357" max="4358" width="13.5703125" style="44" bestFit="1" customWidth="1"/>
    <col min="4359" max="4359" width="11.42578125" style="44"/>
    <col min="4360" max="4360" width="13.5703125" style="44" bestFit="1" customWidth="1"/>
    <col min="4361" max="4608" width="11.42578125" style="44"/>
    <col min="4609" max="4609" width="7.7109375" style="44" customWidth="1"/>
    <col min="4610" max="4610" width="47.5703125" style="44" customWidth="1"/>
    <col min="4611" max="4611" width="12.42578125" style="44" customWidth="1"/>
    <col min="4612" max="4612" width="14.5703125" style="44" bestFit="1" customWidth="1"/>
    <col min="4613" max="4614" width="13.5703125" style="44" bestFit="1" customWidth="1"/>
    <col min="4615" max="4615" width="11.42578125" style="44"/>
    <col min="4616" max="4616" width="13.5703125" style="44" bestFit="1" customWidth="1"/>
    <col min="4617" max="4864" width="11.42578125" style="44"/>
    <col min="4865" max="4865" width="7.7109375" style="44" customWidth="1"/>
    <col min="4866" max="4866" width="47.5703125" style="44" customWidth="1"/>
    <col min="4867" max="4867" width="12.42578125" style="44" customWidth="1"/>
    <col min="4868" max="4868" width="14.5703125" style="44" bestFit="1" customWidth="1"/>
    <col min="4869" max="4870" width="13.5703125" style="44" bestFit="1" customWidth="1"/>
    <col min="4871" max="4871" width="11.42578125" style="44"/>
    <col min="4872" max="4872" width="13.5703125" style="44" bestFit="1" customWidth="1"/>
    <col min="4873" max="5120" width="11.42578125" style="44"/>
    <col min="5121" max="5121" width="7.7109375" style="44" customWidth="1"/>
    <col min="5122" max="5122" width="47.5703125" style="44" customWidth="1"/>
    <col min="5123" max="5123" width="12.42578125" style="44" customWidth="1"/>
    <col min="5124" max="5124" width="14.5703125" style="44" bestFit="1" customWidth="1"/>
    <col min="5125" max="5126" width="13.5703125" style="44" bestFit="1" customWidth="1"/>
    <col min="5127" max="5127" width="11.42578125" style="44"/>
    <col min="5128" max="5128" width="13.5703125" style="44" bestFit="1" customWidth="1"/>
    <col min="5129" max="5376" width="11.42578125" style="44"/>
    <col min="5377" max="5377" width="7.7109375" style="44" customWidth="1"/>
    <col min="5378" max="5378" width="47.5703125" style="44" customWidth="1"/>
    <col min="5379" max="5379" width="12.42578125" style="44" customWidth="1"/>
    <col min="5380" max="5380" width="14.5703125" style="44" bestFit="1" customWidth="1"/>
    <col min="5381" max="5382" width="13.5703125" style="44" bestFit="1" customWidth="1"/>
    <col min="5383" max="5383" width="11.42578125" style="44"/>
    <col min="5384" max="5384" width="13.5703125" style="44" bestFit="1" customWidth="1"/>
    <col min="5385" max="5632" width="11.42578125" style="44"/>
    <col min="5633" max="5633" width="7.7109375" style="44" customWidth="1"/>
    <col min="5634" max="5634" width="47.5703125" style="44" customWidth="1"/>
    <col min="5635" max="5635" width="12.42578125" style="44" customWidth="1"/>
    <col min="5636" max="5636" width="14.5703125" style="44" bestFit="1" customWidth="1"/>
    <col min="5637" max="5638" width="13.5703125" style="44" bestFit="1" customWidth="1"/>
    <col min="5639" max="5639" width="11.42578125" style="44"/>
    <col min="5640" max="5640" width="13.5703125" style="44" bestFit="1" customWidth="1"/>
    <col min="5641" max="5888" width="11.42578125" style="44"/>
    <col min="5889" max="5889" width="7.7109375" style="44" customWidth="1"/>
    <col min="5890" max="5890" width="47.5703125" style="44" customWidth="1"/>
    <col min="5891" max="5891" width="12.42578125" style="44" customWidth="1"/>
    <col min="5892" max="5892" width="14.5703125" style="44" bestFit="1" customWidth="1"/>
    <col min="5893" max="5894" width="13.5703125" style="44" bestFit="1" customWidth="1"/>
    <col min="5895" max="5895" width="11.42578125" style="44"/>
    <col min="5896" max="5896" width="13.5703125" style="44" bestFit="1" customWidth="1"/>
    <col min="5897" max="6144" width="11.42578125" style="44"/>
    <col min="6145" max="6145" width="7.7109375" style="44" customWidth="1"/>
    <col min="6146" max="6146" width="47.5703125" style="44" customWidth="1"/>
    <col min="6147" max="6147" width="12.42578125" style="44" customWidth="1"/>
    <col min="6148" max="6148" width="14.5703125" style="44" bestFit="1" customWidth="1"/>
    <col min="6149" max="6150" width="13.5703125" style="44" bestFit="1" customWidth="1"/>
    <col min="6151" max="6151" width="11.42578125" style="44"/>
    <col min="6152" max="6152" width="13.5703125" style="44" bestFit="1" customWidth="1"/>
    <col min="6153" max="6400" width="11.42578125" style="44"/>
    <col min="6401" max="6401" width="7.7109375" style="44" customWidth="1"/>
    <col min="6402" max="6402" width="47.5703125" style="44" customWidth="1"/>
    <col min="6403" max="6403" width="12.42578125" style="44" customWidth="1"/>
    <col min="6404" max="6404" width="14.5703125" style="44" bestFit="1" customWidth="1"/>
    <col min="6405" max="6406" width="13.5703125" style="44" bestFit="1" customWidth="1"/>
    <col min="6407" max="6407" width="11.42578125" style="44"/>
    <col min="6408" max="6408" width="13.5703125" style="44" bestFit="1" customWidth="1"/>
    <col min="6409" max="6656" width="11.42578125" style="44"/>
    <col min="6657" max="6657" width="7.7109375" style="44" customWidth="1"/>
    <col min="6658" max="6658" width="47.5703125" style="44" customWidth="1"/>
    <col min="6659" max="6659" width="12.42578125" style="44" customWidth="1"/>
    <col min="6660" max="6660" width="14.5703125" style="44" bestFit="1" customWidth="1"/>
    <col min="6661" max="6662" width="13.5703125" style="44" bestFit="1" customWidth="1"/>
    <col min="6663" max="6663" width="11.42578125" style="44"/>
    <col min="6664" max="6664" width="13.5703125" style="44" bestFit="1" customWidth="1"/>
    <col min="6665" max="6912" width="11.42578125" style="44"/>
    <col min="6913" max="6913" width="7.7109375" style="44" customWidth="1"/>
    <col min="6914" max="6914" width="47.5703125" style="44" customWidth="1"/>
    <col min="6915" max="6915" width="12.42578125" style="44" customWidth="1"/>
    <col min="6916" max="6916" width="14.5703125" style="44" bestFit="1" customWidth="1"/>
    <col min="6917" max="6918" width="13.5703125" style="44" bestFit="1" customWidth="1"/>
    <col min="6919" max="6919" width="11.42578125" style="44"/>
    <col min="6920" max="6920" width="13.5703125" style="44" bestFit="1" customWidth="1"/>
    <col min="6921" max="7168" width="11.42578125" style="44"/>
    <col min="7169" max="7169" width="7.7109375" style="44" customWidth="1"/>
    <col min="7170" max="7170" width="47.5703125" style="44" customWidth="1"/>
    <col min="7171" max="7171" width="12.42578125" style="44" customWidth="1"/>
    <col min="7172" max="7172" width="14.5703125" style="44" bestFit="1" customWidth="1"/>
    <col min="7173" max="7174" width="13.5703125" style="44" bestFit="1" customWidth="1"/>
    <col min="7175" max="7175" width="11.42578125" style="44"/>
    <col min="7176" max="7176" width="13.5703125" style="44" bestFit="1" customWidth="1"/>
    <col min="7177" max="7424" width="11.42578125" style="44"/>
    <col min="7425" max="7425" width="7.7109375" style="44" customWidth="1"/>
    <col min="7426" max="7426" width="47.5703125" style="44" customWidth="1"/>
    <col min="7427" max="7427" width="12.42578125" style="44" customWidth="1"/>
    <col min="7428" max="7428" width="14.5703125" style="44" bestFit="1" customWidth="1"/>
    <col min="7429" max="7430" width="13.5703125" style="44" bestFit="1" customWidth="1"/>
    <col min="7431" max="7431" width="11.42578125" style="44"/>
    <col min="7432" max="7432" width="13.5703125" style="44" bestFit="1" customWidth="1"/>
    <col min="7433" max="7680" width="11.42578125" style="44"/>
    <col min="7681" max="7681" width="7.7109375" style="44" customWidth="1"/>
    <col min="7682" max="7682" width="47.5703125" style="44" customWidth="1"/>
    <col min="7683" max="7683" width="12.42578125" style="44" customWidth="1"/>
    <col min="7684" max="7684" width="14.5703125" style="44" bestFit="1" customWidth="1"/>
    <col min="7685" max="7686" width="13.5703125" style="44" bestFit="1" customWidth="1"/>
    <col min="7687" max="7687" width="11.42578125" style="44"/>
    <col min="7688" max="7688" width="13.5703125" style="44" bestFit="1" customWidth="1"/>
    <col min="7689" max="7936" width="11.42578125" style="44"/>
    <col min="7937" max="7937" width="7.7109375" style="44" customWidth="1"/>
    <col min="7938" max="7938" width="47.5703125" style="44" customWidth="1"/>
    <col min="7939" max="7939" width="12.42578125" style="44" customWidth="1"/>
    <col min="7940" max="7940" width="14.5703125" style="44" bestFit="1" customWidth="1"/>
    <col min="7941" max="7942" width="13.5703125" style="44" bestFit="1" customWidth="1"/>
    <col min="7943" max="7943" width="11.42578125" style="44"/>
    <col min="7944" max="7944" width="13.5703125" style="44" bestFit="1" customWidth="1"/>
    <col min="7945" max="8192" width="11.42578125" style="44"/>
    <col min="8193" max="8193" width="7.7109375" style="44" customWidth="1"/>
    <col min="8194" max="8194" width="47.5703125" style="44" customWidth="1"/>
    <col min="8195" max="8195" width="12.42578125" style="44" customWidth="1"/>
    <col min="8196" max="8196" width="14.5703125" style="44" bestFit="1" customWidth="1"/>
    <col min="8197" max="8198" width="13.5703125" style="44" bestFit="1" customWidth="1"/>
    <col min="8199" max="8199" width="11.42578125" style="44"/>
    <col min="8200" max="8200" width="13.5703125" style="44" bestFit="1" customWidth="1"/>
    <col min="8201" max="8448" width="11.42578125" style="44"/>
    <col min="8449" max="8449" width="7.7109375" style="44" customWidth="1"/>
    <col min="8450" max="8450" width="47.5703125" style="44" customWidth="1"/>
    <col min="8451" max="8451" width="12.42578125" style="44" customWidth="1"/>
    <col min="8452" max="8452" width="14.5703125" style="44" bestFit="1" customWidth="1"/>
    <col min="8453" max="8454" width="13.5703125" style="44" bestFit="1" customWidth="1"/>
    <col min="8455" max="8455" width="11.42578125" style="44"/>
    <col min="8456" max="8456" width="13.5703125" style="44" bestFit="1" customWidth="1"/>
    <col min="8457" max="8704" width="11.42578125" style="44"/>
    <col min="8705" max="8705" width="7.7109375" style="44" customWidth="1"/>
    <col min="8706" max="8706" width="47.5703125" style="44" customWidth="1"/>
    <col min="8707" max="8707" width="12.42578125" style="44" customWidth="1"/>
    <col min="8708" max="8708" width="14.5703125" style="44" bestFit="1" customWidth="1"/>
    <col min="8709" max="8710" width="13.5703125" style="44" bestFit="1" customWidth="1"/>
    <col min="8711" max="8711" width="11.42578125" style="44"/>
    <col min="8712" max="8712" width="13.5703125" style="44" bestFit="1" customWidth="1"/>
    <col min="8713" max="8960" width="11.42578125" style="44"/>
    <col min="8961" max="8961" width="7.7109375" style="44" customWidth="1"/>
    <col min="8962" max="8962" width="47.5703125" style="44" customWidth="1"/>
    <col min="8963" max="8963" width="12.42578125" style="44" customWidth="1"/>
    <col min="8964" max="8964" width="14.5703125" style="44" bestFit="1" customWidth="1"/>
    <col min="8965" max="8966" width="13.5703125" style="44" bestFit="1" customWidth="1"/>
    <col min="8967" max="8967" width="11.42578125" style="44"/>
    <col min="8968" max="8968" width="13.5703125" style="44" bestFit="1" customWidth="1"/>
    <col min="8969" max="9216" width="11.42578125" style="44"/>
    <col min="9217" max="9217" width="7.7109375" style="44" customWidth="1"/>
    <col min="9218" max="9218" width="47.5703125" style="44" customWidth="1"/>
    <col min="9219" max="9219" width="12.42578125" style="44" customWidth="1"/>
    <col min="9220" max="9220" width="14.5703125" style="44" bestFit="1" customWidth="1"/>
    <col min="9221" max="9222" width="13.5703125" style="44" bestFit="1" customWidth="1"/>
    <col min="9223" max="9223" width="11.42578125" style="44"/>
    <col min="9224" max="9224" width="13.5703125" style="44" bestFit="1" customWidth="1"/>
    <col min="9225" max="9472" width="11.42578125" style="44"/>
    <col min="9473" max="9473" width="7.7109375" style="44" customWidth="1"/>
    <col min="9474" max="9474" width="47.5703125" style="44" customWidth="1"/>
    <col min="9475" max="9475" width="12.42578125" style="44" customWidth="1"/>
    <col min="9476" max="9476" width="14.5703125" style="44" bestFit="1" customWidth="1"/>
    <col min="9477" max="9478" width="13.5703125" style="44" bestFit="1" customWidth="1"/>
    <col min="9479" max="9479" width="11.42578125" style="44"/>
    <col min="9480" max="9480" width="13.5703125" style="44" bestFit="1" customWidth="1"/>
    <col min="9481" max="9728" width="11.42578125" style="44"/>
    <col min="9729" max="9729" width="7.7109375" style="44" customWidth="1"/>
    <col min="9730" max="9730" width="47.5703125" style="44" customWidth="1"/>
    <col min="9731" max="9731" width="12.42578125" style="44" customWidth="1"/>
    <col min="9732" max="9732" width="14.5703125" style="44" bestFit="1" customWidth="1"/>
    <col min="9733" max="9734" width="13.5703125" style="44" bestFit="1" customWidth="1"/>
    <col min="9735" max="9735" width="11.42578125" style="44"/>
    <col min="9736" max="9736" width="13.5703125" style="44" bestFit="1" customWidth="1"/>
    <col min="9737" max="9984" width="11.42578125" style="44"/>
    <col min="9985" max="9985" width="7.7109375" style="44" customWidth="1"/>
    <col min="9986" max="9986" width="47.5703125" style="44" customWidth="1"/>
    <col min="9987" max="9987" width="12.42578125" style="44" customWidth="1"/>
    <col min="9988" max="9988" width="14.5703125" style="44" bestFit="1" customWidth="1"/>
    <col min="9989" max="9990" width="13.5703125" style="44" bestFit="1" customWidth="1"/>
    <col min="9991" max="9991" width="11.42578125" style="44"/>
    <col min="9992" max="9992" width="13.5703125" style="44" bestFit="1" customWidth="1"/>
    <col min="9993" max="10240" width="11.42578125" style="44"/>
    <col min="10241" max="10241" width="7.7109375" style="44" customWidth="1"/>
    <col min="10242" max="10242" width="47.5703125" style="44" customWidth="1"/>
    <col min="10243" max="10243" width="12.42578125" style="44" customWidth="1"/>
    <col min="10244" max="10244" width="14.5703125" style="44" bestFit="1" customWidth="1"/>
    <col min="10245" max="10246" width="13.5703125" style="44" bestFit="1" customWidth="1"/>
    <col min="10247" max="10247" width="11.42578125" style="44"/>
    <col min="10248" max="10248" width="13.5703125" style="44" bestFit="1" customWidth="1"/>
    <col min="10249" max="10496" width="11.42578125" style="44"/>
    <col min="10497" max="10497" width="7.7109375" style="44" customWidth="1"/>
    <col min="10498" max="10498" width="47.5703125" style="44" customWidth="1"/>
    <col min="10499" max="10499" width="12.42578125" style="44" customWidth="1"/>
    <col min="10500" max="10500" width="14.5703125" style="44" bestFit="1" customWidth="1"/>
    <col min="10501" max="10502" width="13.5703125" style="44" bestFit="1" customWidth="1"/>
    <col min="10503" max="10503" width="11.42578125" style="44"/>
    <col min="10504" max="10504" width="13.5703125" style="44" bestFit="1" customWidth="1"/>
    <col min="10505" max="10752" width="11.42578125" style="44"/>
    <col min="10753" max="10753" width="7.7109375" style="44" customWidth="1"/>
    <col min="10754" max="10754" width="47.5703125" style="44" customWidth="1"/>
    <col min="10755" max="10755" width="12.42578125" style="44" customWidth="1"/>
    <col min="10756" max="10756" width="14.5703125" style="44" bestFit="1" customWidth="1"/>
    <col min="10757" max="10758" width="13.5703125" style="44" bestFit="1" customWidth="1"/>
    <col min="10759" max="10759" width="11.42578125" style="44"/>
    <col min="10760" max="10760" width="13.5703125" style="44" bestFit="1" customWidth="1"/>
    <col min="10761" max="11008" width="11.42578125" style="44"/>
    <col min="11009" max="11009" width="7.7109375" style="44" customWidth="1"/>
    <col min="11010" max="11010" width="47.5703125" style="44" customWidth="1"/>
    <col min="11011" max="11011" width="12.42578125" style="44" customWidth="1"/>
    <col min="11012" max="11012" width="14.5703125" style="44" bestFit="1" customWidth="1"/>
    <col min="11013" max="11014" width="13.5703125" style="44" bestFit="1" customWidth="1"/>
    <col min="11015" max="11015" width="11.42578125" style="44"/>
    <col min="11016" max="11016" width="13.5703125" style="44" bestFit="1" customWidth="1"/>
    <col min="11017" max="11264" width="11.42578125" style="44"/>
    <col min="11265" max="11265" width="7.7109375" style="44" customWidth="1"/>
    <col min="11266" max="11266" width="47.5703125" style="44" customWidth="1"/>
    <col min="11267" max="11267" width="12.42578125" style="44" customWidth="1"/>
    <col min="11268" max="11268" width="14.5703125" style="44" bestFit="1" customWidth="1"/>
    <col min="11269" max="11270" width="13.5703125" style="44" bestFit="1" customWidth="1"/>
    <col min="11271" max="11271" width="11.42578125" style="44"/>
    <col min="11272" max="11272" width="13.5703125" style="44" bestFit="1" customWidth="1"/>
    <col min="11273" max="11520" width="11.42578125" style="44"/>
    <col min="11521" max="11521" width="7.7109375" style="44" customWidth="1"/>
    <col min="11522" max="11522" width="47.5703125" style="44" customWidth="1"/>
    <col min="11523" max="11523" width="12.42578125" style="44" customWidth="1"/>
    <col min="11524" max="11524" width="14.5703125" style="44" bestFit="1" customWidth="1"/>
    <col min="11525" max="11526" width="13.5703125" style="44" bestFit="1" customWidth="1"/>
    <col min="11527" max="11527" width="11.42578125" style="44"/>
    <col min="11528" max="11528" width="13.5703125" style="44" bestFit="1" customWidth="1"/>
    <col min="11529" max="11776" width="11.42578125" style="44"/>
    <col min="11777" max="11777" width="7.7109375" style="44" customWidth="1"/>
    <col min="11778" max="11778" width="47.5703125" style="44" customWidth="1"/>
    <col min="11779" max="11779" width="12.42578125" style="44" customWidth="1"/>
    <col min="11780" max="11780" width="14.5703125" style="44" bestFit="1" customWidth="1"/>
    <col min="11781" max="11782" width="13.5703125" style="44" bestFit="1" customWidth="1"/>
    <col min="11783" max="11783" width="11.42578125" style="44"/>
    <col min="11784" max="11784" width="13.5703125" style="44" bestFit="1" customWidth="1"/>
    <col min="11785" max="12032" width="11.42578125" style="44"/>
    <col min="12033" max="12033" width="7.7109375" style="44" customWidth="1"/>
    <col min="12034" max="12034" width="47.5703125" style="44" customWidth="1"/>
    <col min="12035" max="12035" width="12.42578125" style="44" customWidth="1"/>
    <col min="12036" max="12036" width="14.5703125" style="44" bestFit="1" customWidth="1"/>
    <col min="12037" max="12038" width="13.5703125" style="44" bestFit="1" customWidth="1"/>
    <col min="12039" max="12039" width="11.42578125" style="44"/>
    <col min="12040" max="12040" width="13.5703125" style="44" bestFit="1" customWidth="1"/>
    <col min="12041" max="12288" width="11.42578125" style="44"/>
    <col min="12289" max="12289" width="7.7109375" style="44" customWidth="1"/>
    <col min="12290" max="12290" width="47.5703125" style="44" customWidth="1"/>
    <col min="12291" max="12291" width="12.42578125" style="44" customWidth="1"/>
    <col min="12292" max="12292" width="14.5703125" style="44" bestFit="1" customWidth="1"/>
    <col min="12293" max="12294" width="13.5703125" style="44" bestFit="1" customWidth="1"/>
    <col min="12295" max="12295" width="11.42578125" style="44"/>
    <col min="12296" max="12296" width="13.5703125" style="44" bestFit="1" customWidth="1"/>
    <col min="12297" max="12544" width="11.42578125" style="44"/>
    <col min="12545" max="12545" width="7.7109375" style="44" customWidth="1"/>
    <col min="12546" max="12546" width="47.5703125" style="44" customWidth="1"/>
    <col min="12547" max="12547" width="12.42578125" style="44" customWidth="1"/>
    <col min="12548" max="12548" width="14.5703125" style="44" bestFit="1" customWidth="1"/>
    <col min="12549" max="12550" width="13.5703125" style="44" bestFit="1" customWidth="1"/>
    <col min="12551" max="12551" width="11.42578125" style="44"/>
    <col min="12552" max="12552" width="13.5703125" style="44" bestFit="1" customWidth="1"/>
    <col min="12553" max="12800" width="11.42578125" style="44"/>
    <col min="12801" max="12801" width="7.7109375" style="44" customWidth="1"/>
    <col min="12802" max="12802" width="47.5703125" style="44" customWidth="1"/>
    <col min="12803" max="12803" width="12.42578125" style="44" customWidth="1"/>
    <col min="12804" max="12804" width="14.5703125" style="44" bestFit="1" customWidth="1"/>
    <col min="12805" max="12806" width="13.5703125" style="44" bestFit="1" customWidth="1"/>
    <col min="12807" max="12807" width="11.42578125" style="44"/>
    <col min="12808" max="12808" width="13.5703125" style="44" bestFit="1" customWidth="1"/>
    <col min="12809" max="13056" width="11.42578125" style="44"/>
    <col min="13057" max="13057" width="7.7109375" style="44" customWidth="1"/>
    <col min="13058" max="13058" width="47.5703125" style="44" customWidth="1"/>
    <col min="13059" max="13059" width="12.42578125" style="44" customWidth="1"/>
    <col min="13060" max="13060" width="14.5703125" style="44" bestFit="1" customWidth="1"/>
    <col min="13061" max="13062" width="13.5703125" style="44" bestFit="1" customWidth="1"/>
    <col min="13063" max="13063" width="11.42578125" style="44"/>
    <col min="13064" max="13064" width="13.5703125" style="44" bestFit="1" customWidth="1"/>
    <col min="13065" max="13312" width="11.42578125" style="44"/>
    <col min="13313" max="13313" width="7.7109375" style="44" customWidth="1"/>
    <col min="13314" max="13314" width="47.5703125" style="44" customWidth="1"/>
    <col min="13315" max="13315" width="12.42578125" style="44" customWidth="1"/>
    <col min="13316" max="13316" width="14.5703125" style="44" bestFit="1" customWidth="1"/>
    <col min="13317" max="13318" width="13.5703125" style="44" bestFit="1" customWidth="1"/>
    <col min="13319" max="13319" width="11.42578125" style="44"/>
    <col min="13320" max="13320" width="13.5703125" style="44" bestFit="1" customWidth="1"/>
    <col min="13321" max="13568" width="11.42578125" style="44"/>
    <col min="13569" max="13569" width="7.7109375" style="44" customWidth="1"/>
    <col min="13570" max="13570" width="47.5703125" style="44" customWidth="1"/>
    <col min="13571" max="13571" width="12.42578125" style="44" customWidth="1"/>
    <col min="13572" max="13572" width="14.5703125" style="44" bestFit="1" customWidth="1"/>
    <col min="13573" max="13574" width="13.5703125" style="44" bestFit="1" customWidth="1"/>
    <col min="13575" max="13575" width="11.42578125" style="44"/>
    <col min="13576" max="13576" width="13.5703125" style="44" bestFit="1" customWidth="1"/>
    <col min="13577" max="13824" width="11.42578125" style="44"/>
    <col min="13825" max="13825" width="7.7109375" style="44" customWidth="1"/>
    <col min="13826" max="13826" width="47.5703125" style="44" customWidth="1"/>
    <col min="13827" max="13827" width="12.42578125" style="44" customWidth="1"/>
    <col min="13828" max="13828" width="14.5703125" style="44" bestFit="1" customWidth="1"/>
    <col min="13829" max="13830" width="13.5703125" style="44" bestFit="1" customWidth="1"/>
    <col min="13831" max="13831" width="11.42578125" style="44"/>
    <col min="13832" max="13832" width="13.5703125" style="44" bestFit="1" customWidth="1"/>
    <col min="13833" max="14080" width="11.42578125" style="44"/>
    <col min="14081" max="14081" width="7.7109375" style="44" customWidth="1"/>
    <col min="14082" max="14082" width="47.5703125" style="44" customWidth="1"/>
    <col min="14083" max="14083" width="12.42578125" style="44" customWidth="1"/>
    <col min="14084" max="14084" width="14.5703125" style="44" bestFit="1" customWidth="1"/>
    <col min="14085" max="14086" width="13.5703125" style="44" bestFit="1" customWidth="1"/>
    <col min="14087" max="14087" width="11.42578125" style="44"/>
    <col min="14088" max="14088" width="13.5703125" style="44" bestFit="1" customWidth="1"/>
    <col min="14089" max="14336" width="11.42578125" style="44"/>
    <col min="14337" max="14337" width="7.7109375" style="44" customWidth="1"/>
    <col min="14338" max="14338" width="47.5703125" style="44" customWidth="1"/>
    <col min="14339" max="14339" width="12.42578125" style="44" customWidth="1"/>
    <col min="14340" max="14340" width="14.5703125" style="44" bestFit="1" customWidth="1"/>
    <col min="14341" max="14342" width="13.5703125" style="44" bestFit="1" customWidth="1"/>
    <col min="14343" max="14343" width="11.42578125" style="44"/>
    <col min="14344" max="14344" width="13.5703125" style="44" bestFit="1" customWidth="1"/>
    <col min="14345" max="14592" width="11.42578125" style="44"/>
    <col min="14593" max="14593" width="7.7109375" style="44" customWidth="1"/>
    <col min="14594" max="14594" width="47.5703125" style="44" customWidth="1"/>
    <col min="14595" max="14595" width="12.42578125" style="44" customWidth="1"/>
    <col min="14596" max="14596" width="14.5703125" style="44" bestFit="1" customWidth="1"/>
    <col min="14597" max="14598" width="13.5703125" style="44" bestFit="1" customWidth="1"/>
    <col min="14599" max="14599" width="11.42578125" style="44"/>
    <col min="14600" max="14600" width="13.5703125" style="44" bestFit="1" customWidth="1"/>
    <col min="14601" max="14848" width="11.42578125" style="44"/>
    <col min="14849" max="14849" width="7.7109375" style="44" customWidth="1"/>
    <col min="14850" max="14850" width="47.5703125" style="44" customWidth="1"/>
    <col min="14851" max="14851" width="12.42578125" style="44" customWidth="1"/>
    <col min="14852" max="14852" width="14.5703125" style="44" bestFit="1" customWidth="1"/>
    <col min="14853" max="14854" width="13.5703125" style="44" bestFit="1" customWidth="1"/>
    <col min="14855" max="14855" width="11.42578125" style="44"/>
    <col min="14856" max="14856" width="13.5703125" style="44" bestFit="1" customWidth="1"/>
    <col min="14857" max="15104" width="11.42578125" style="44"/>
    <col min="15105" max="15105" width="7.7109375" style="44" customWidth="1"/>
    <col min="15106" max="15106" width="47.5703125" style="44" customWidth="1"/>
    <col min="15107" max="15107" width="12.42578125" style="44" customWidth="1"/>
    <col min="15108" max="15108" width="14.5703125" style="44" bestFit="1" customWidth="1"/>
    <col min="15109" max="15110" width="13.5703125" style="44" bestFit="1" customWidth="1"/>
    <col min="15111" max="15111" width="11.42578125" style="44"/>
    <col min="15112" max="15112" width="13.5703125" style="44" bestFit="1" customWidth="1"/>
    <col min="15113" max="15360" width="11.42578125" style="44"/>
    <col min="15361" max="15361" width="7.7109375" style="44" customWidth="1"/>
    <col min="15362" max="15362" width="47.5703125" style="44" customWidth="1"/>
    <col min="15363" max="15363" width="12.42578125" style="44" customWidth="1"/>
    <col min="15364" max="15364" width="14.5703125" style="44" bestFit="1" customWidth="1"/>
    <col min="15365" max="15366" width="13.5703125" style="44" bestFit="1" customWidth="1"/>
    <col min="15367" max="15367" width="11.42578125" style="44"/>
    <col min="15368" max="15368" width="13.5703125" style="44" bestFit="1" customWidth="1"/>
    <col min="15369" max="15616" width="11.42578125" style="44"/>
    <col min="15617" max="15617" width="7.7109375" style="44" customWidth="1"/>
    <col min="15618" max="15618" width="47.5703125" style="44" customWidth="1"/>
    <col min="15619" max="15619" width="12.42578125" style="44" customWidth="1"/>
    <col min="15620" max="15620" width="14.5703125" style="44" bestFit="1" customWidth="1"/>
    <col min="15621" max="15622" width="13.5703125" style="44" bestFit="1" customWidth="1"/>
    <col min="15623" max="15623" width="11.42578125" style="44"/>
    <col min="15624" max="15624" width="13.5703125" style="44" bestFit="1" customWidth="1"/>
    <col min="15625" max="15872" width="11.42578125" style="44"/>
    <col min="15873" max="15873" width="7.7109375" style="44" customWidth="1"/>
    <col min="15874" max="15874" width="47.5703125" style="44" customWidth="1"/>
    <col min="15875" max="15875" width="12.42578125" style="44" customWidth="1"/>
    <col min="15876" max="15876" width="14.5703125" style="44" bestFit="1" customWidth="1"/>
    <col min="15877" max="15878" width="13.5703125" style="44" bestFit="1" customWidth="1"/>
    <col min="15879" max="15879" width="11.42578125" style="44"/>
    <col min="15880" max="15880" width="13.5703125" style="44" bestFit="1" customWidth="1"/>
    <col min="15881" max="16128" width="11.42578125" style="44"/>
    <col min="16129" max="16129" width="7.7109375" style="44" customWidth="1"/>
    <col min="16130" max="16130" width="47.5703125" style="44" customWidth="1"/>
    <col min="16131" max="16131" width="12.42578125" style="44" customWidth="1"/>
    <col min="16132" max="16132" width="14.5703125" style="44" bestFit="1" customWidth="1"/>
    <col min="16133" max="16134" width="13.5703125" style="44" bestFit="1" customWidth="1"/>
    <col min="16135" max="16135" width="11.42578125" style="44"/>
    <col min="16136" max="16136" width="13.5703125" style="44" bestFit="1" customWidth="1"/>
    <col min="16137" max="16384" width="11.42578125" style="44"/>
  </cols>
  <sheetData>
    <row r="1" spans="1:256" ht="18" x14ac:dyDescent="0.2">
      <c r="A1" s="177" t="s">
        <v>49</v>
      </c>
      <c r="B1" s="178"/>
      <c r="C1" s="178"/>
      <c r="D1" s="178"/>
      <c r="E1" s="178"/>
      <c r="F1" s="179"/>
    </row>
    <row r="2" spans="1:256" x14ac:dyDescent="0.2">
      <c r="A2" s="180" t="s">
        <v>33</v>
      </c>
      <c r="B2" s="181"/>
      <c r="C2" s="181"/>
      <c r="D2" s="181"/>
      <c r="E2" s="181"/>
      <c r="F2" s="182"/>
    </row>
    <row r="3" spans="1:256" ht="12.75" x14ac:dyDescent="0.2">
      <c r="A3" s="61"/>
      <c r="B3" s="62"/>
      <c r="C3" s="62"/>
      <c r="D3" s="62"/>
      <c r="E3" s="62"/>
      <c r="F3" s="63"/>
    </row>
    <row r="4" spans="1:256" ht="15" x14ac:dyDescent="0.25">
      <c r="A4" s="171" t="s">
        <v>97</v>
      </c>
      <c r="B4" s="172"/>
      <c r="C4" s="172"/>
      <c r="D4" s="172"/>
      <c r="E4" s="172"/>
      <c r="F4" s="173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5" x14ac:dyDescent="0.25">
      <c r="A5" s="174" t="s">
        <v>0</v>
      </c>
      <c r="B5" s="175"/>
      <c r="C5" s="175"/>
      <c r="D5" s="175"/>
      <c r="E5" s="175"/>
      <c r="F5" s="17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x14ac:dyDescent="0.2">
      <c r="A6" s="64"/>
      <c r="B6" s="41"/>
      <c r="C6" s="65"/>
      <c r="D6" s="41"/>
      <c r="E6" s="41"/>
      <c r="F6" s="66"/>
    </row>
    <row r="7" spans="1:256" ht="12.75" x14ac:dyDescent="0.2">
      <c r="A7" s="67" t="s">
        <v>1</v>
      </c>
      <c r="B7" s="67" t="s">
        <v>2</v>
      </c>
      <c r="C7" s="68" t="s">
        <v>60</v>
      </c>
      <c r="D7" s="69" t="s">
        <v>3</v>
      </c>
      <c r="E7" s="67" t="s">
        <v>4</v>
      </c>
      <c r="F7" s="69" t="s">
        <v>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x14ac:dyDescent="0.2">
      <c r="A8" s="70"/>
      <c r="C8" s="50"/>
      <c r="D8" s="51"/>
      <c r="E8" s="30"/>
      <c r="F8" s="53"/>
    </row>
    <row r="9" spans="1:256" x14ac:dyDescent="0.2">
      <c r="A9" s="70" t="s">
        <v>118</v>
      </c>
      <c r="B9" s="44" t="s">
        <v>6</v>
      </c>
      <c r="C9" s="50"/>
      <c r="D9" s="51" t="s">
        <v>3</v>
      </c>
      <c r="E9" s="30"/>
      <c r="F9" s="53" t="s">
        <v>3</v>
      </c>
      <c r="H9" s="71"/>
    </row>
    <row r="10" spans="1:256" x14ac:dyDescent="0.2">
      <c r="A10" s="70" t="s">
        <v>3</v>
      </c>
      <c r="B10" s="44" t="s">
        <v>61</v>
      </c>
      <c r="C10" s="50">
        <v>1</v>
      </c>
      <c r="D10" s="51">
        <f>641505662.17-17681973.05</f>
        <v>623823689.12</v>
      </c>
      <c r="E10" s="30"/>
      <c r="F10" s="53"/>
    </row>
    <row r="11" spans="1:256" x14ac:dyDescent="0.2">
      <c r="A11" s="70" t="s">
        <v>3</v>
      </c>
      <c r="B11" s="44" t="s">
        <v>62</v>
      </c>
      <c r="C11" s="52">
        <f>D11/D10</f>
        <v>0.82840194860024274</v>
      </c>
      <c r="D11" s="51">
        <f>531591374.47-14814614.82</f>
        <v>516776759.65000004</v>
      </c>
      <c r="E11" s="30"/>
      <c r="F11" s="53"/>
    </row>
    <row r="12" spans="1:256" x14ac:dyDescent="0.2">
      <c r="A12" s="70"/>
      <c r="B12" s="44" t="s">
        <v>63</v>
      </c>
      <c r="C12" s="52">
        <f>C10-C11</f>
        <v>0.17159805139975726</v>
      </c>
      <c r="D12" s="51">
        <f>D10-D11</f>
        <v>107046929.46999997</v>
      </c>
      <c r="E12" s="30" t="s">
        <v>3</v>
      </c>
      <c r="F12" s="53"/>
    </row>
    <row r="13" spans="1:256" x14ac:dyDescent="0.2">
      <c r="A13" s="70" t="s">
        <v>3</v>
      </c>
      <c r="C13" s="50"/>
      <c r="D13" s="51"/>
      <c r="E13" s="30"/>
      <c r="F13" s="53" t="s">
        <v>3</v>
      </c>
    </row>
    <row r="14" spans="1:256" x14ac:dyDescent="0.2">
      <c r="A14" s="70" t="str">
        <f>A9</f>
        <v>31.07.14</v>
      </c>
      <c r="B14" s="44" t="s">
        <v>7</v>
      </c>
      <c r="C14" s="50"/>
      <c r="D14" s="51"/>
      <c r="E14" s="30"/>
      <c r="F14" s="53"/>
    </row>
    <row r="15" spans="1:256" x14ac:dyDescent="0.2">
      <c r="A15" s="70"/>
      <c r="B15" s="44" t="s">
        <v>8</v>
      </c>
      <c r="C15" s="50"/>
      <c r="D15" s="51"/>
      <c r="E15" s="30"/>
      <c r="F15" s="53"/>
    </row>
    <row r="16" spans="1:256" x14ac:dyDescent="0.2">
      <c r="A16" s="70"/>
      <c r="B16" s="44" t="s">
        <v>9</v>
      </c>
      <c r="C16" s="50"/>
      <c r="D16" s="51"/>
      <c r="E16" s="30"/>
      <c r="F16" s="53"/>
    </row>
    <row r="17" spans="1:8" x14ac:dyDescent="0.2">
      <c r="A17" s="70"/>
      <c r="B17" s="44" t="s">
        <v>10</v>
      </c>
      <c r="C17" s="50"/>
      <c r="D17" s="51"/>
      <c r="E17" s="30">
        <v>0</v>
      </c>
      <c r="F17" s="53">
        <v>5112245.17</v>
      </c>
    </row>
    <row r="18" spans="1:8" x14ac:dyDescent="0.2">
      <c r="A18" s="70"/>
      <c r="C18" s="50"/>
      <c r="D18" s="51"/>
      <c r="E18" s="30"/>
      <c r="F18" s="53"/>
    </row>
    <row r="19" spans="1:8" x14ac:dyDescent="0.2">
      <c r="A19" s="70"/>
      <c r="C19" s="50"/>
      <c r="D19" s="51"/>
      <c r="E19" s="30"/>
      <c r="F19" s="53"/>
    </row>
    <row r="20" spans="1:8" x14ac:dyDescent="0.2">
      <c r="A20" s="70" t="str">
        <f>A9</f>
        <v>31.07.14</v>
      </c>
      <c r="B20" s="44" t="s">
        <v>50</v>
      </c>
      <c r="C20" s="50"/>
      <c r="D20" s="51"/>
      <c r="E20" s="30"/>
      <c r="F20" s="53"/>
    </row>
    <row r="21" spans="1:8" x14ac:dyDescent="0.2">
      <c r="A21" s="70"/>
      <c r="B21" s="44" t="s">
        <v>51</v>
      </c>
      <c r="C21" s="52">
        <f>E22/D21</f>
        <v>0.19721820230155129</v>
      </c>
      <c r="D21" s="51">
        <v>1014579.17</v>
      </c>
      <c r="E21" s="30"/>
      <c r="F21" s="53"/>
    </row>
    <row r="22" spans="1:8" x14ac:dyDescent="0.2">
      <c r="A22" s="70"/>
      <c r="C22" s="50"/>
      <c r="D22" s="51"/>
      <c r="E22" s="30">
        <v>200093.48</v>
      </c>
      <c r="F22" s="53"/>
    </row>
    <row r="23" spans="1:8" x14ac:dyDescent="0.2">
      <c r="A23" s="70"/>
      <c r="C23" s="50"/>
      <c r="D23" s="51"/>
      <c r="E23" s="30"/>
      <c r="F23" s="53"/>
    </row>
    <row r="24" spans="1:8" x14ac:dyDescent="0.2">
      <c r="A24" s="70" t="str">
        <f>A9</f>
        <v>31.07.14</v>
      </c>
      <c r="B24" s="44" t="s">
        <v>34</v>
      </c>
      <c r="C24" s="50"/>
      <c r="D24" s="51"/>
      <c r="E24" s="30"/>
      <c r="F24" s="53"/>
    </row>
    <row r="25" spans="1:8" x14ac:dyDescent="0.2">
      <c r="A25" s="70"/>
      <c r="B25" s="44" t="s">
        <v>35</v>
      </c>
      <c r="C25" s="50"/>
      <c r="D25" s="51"/>
      <c r="E25" s="30"/>
      <c r="F25" s="53"/>
    </row>
    <row r="26" spans="1:8" x14ac:dyDescent="0.2">
      <c r="A26" s="70"/>
      <c r="B26" s="44" t="s">
        <v>36</v>
      </c>
      <c r="C26" s="52">
        <v>0.1716</v>
      </c>
      <c r="D26" s="51">
        <v>260618.04</v>
      </c>
      <c r="E26" s="30"/>
      <c r="F26" s="53"/>
    </row>
    <row r="27" spans="1:8" x14ac:dyDescent="0.2">
      <c r="A27" s="70"/>
      <c r="B27" s="44" t="s">
        <v>11</v>
      </c>
      <c r="C27" s="50"/>
      <c r="D27" s="51"/>
      <c r="E27" s="30">
        <f>D26*C26</f>
        <v>44722.055664</v>
      </c>
      <c r="F27" s="53"/>
    </row>
    <row r="28" spans="1:8" x14ac:dyDescent="0.2">
      <c r="A28" s="70"/>
      <c r="C28" s="50"/>
      <c r="D28" s="51"/>
      <c r="E28" s="30"/>
      <c r="F28" s="53"/>
    </row>
    <row r="29" spans="1:8" x14ac:dyDescent="0.2">
      <c r="A29" s="70" t="str">
        <f>A9</f>
        <v>31.07.14</v>
      </c>
      <c r="B29" s="44" t="s">
        <v>48</v>
      </c>
      <c r="C29" s="50"/>
      <c r="D29" s="51"/>
      <c r="E29" s="30"/>
      <c r="F29" s="53"/>
    </row>
    <row r="30" spans="1:8" x14ac:dyDescent="0.2">
      <c r="A30" s="70"/>
      <c r="B30" s="44" t="s">
        <v>53</v>
      </c>
      <c r="C30" s="52">
        <v>0.1716</v>
      </c>
      <c r="D30" s="51">
        <v>976684.22</v>
      </c>
      <c r="E30" s="30"/>
      <c r="F30" s="53"/>
    </row>
    <row r="31" spans="1:8" x14ac:dyDescent="0.2">
      <c r="A31" s="70"/>
      <c r="B31" s="44" t="s">
        <v>66</v>
      </c>
      <c r="C31" s="52">
        <v>1.7600000000000001E-2</v>
      </c>
      <c r="D31" s="51">
        <v>217832.06</v>
      </c>
      <c r="E31" s="30"/>
      <c r="F31" s="53"/>
      <c r="H31" s="72"/>
    </row>
    <row r="32" spans="1:8" x14ac:dyDescent="0.2">
      <c r="A32" s="70"/>
      <c r="B32" s="44" t="s">
        <v>67</v>
      </c>
      <c r="C32" s="52">
        <v>0.52380000000000004</v>
      </c>
      <c r="D32" s="51">
        <v>197638.88</v>
      </c>
      <c r="E32" s="30"/>
      <c r="F32" s="53"/>
    </row>
    <row r="33" spans="1:6" x14ac:dyDescent="0.2">
      <c r="A33" s="70"/>
      <c r="B33" s="44" t="s">
        <v>68</v>
      </c>
      <c r="C33" s="52">
        <v>0</v>
      </c>
      <c r="D33" s="51">
        <v>0</v>
      </c>
      <c r="E33" s="30"/>
      <c r="F33" s="53"/>
    </row>
    <row r="34" spans="1:6" x14ac:dyDescent="0.2">
      <c r="A34" s="70"/>
      <c r="B34" s="44" t="s">
        <v>54</v>
      </c>
      <c r="C34" s="52">
        <v>0</v>
      </c>
      <c r="D34" s="51">
        <v>0</v>
      </c>
      <c r="E34" s="30"/>
      <c r="F34" s="53"/>
    </row>
    <row r="35" spans="1:6" x14ac:dyDescent="0.2">
      <c r="A35" s="70"/>
      <c r="B35" s="44" t="s">
        <v>69</v>
      </c>
      <c r="C35" s="52">
        <v>0</v>
      </c>
      <c r="D35" s="51">
        <v>0</v>
      </c>
      <c r="E35" s="30"/>
      <c r="F35" s="53"/>
    </row>
    <row r="36" spans="1:6" x14ac:dyDescent="0.2">
      <c r="A36" s="70"/>
      <c r="B36" s="44" t="s">
        <v>70</v>
      </c>
      <c r="C36" s="52">
        <v>0</v>
      </c>
      <c r="D36" s="51">
        <v>0</v>
      </c>
      <c r="E36" s="30"/>
      <c r="F36" s="53"/>
    </row>
    <row r="37" spans="1:6" x14ac:dyDescent="0.2">
      <c r="A37" s="70"/>
      <c r="B37" s="44" t="s">
        <v>71</v>
      </c>
      <c r="C37" s="52"/>
      <c r="D37" s="51">
        <v>0</v>
      </c>
      <c r="E37" s="30"/>
      <c r="F37" s="53"/>
    </row>
    <row r="38" spans="1:6" x14ac:dyDescent="0.2">
      <c r="A38" s="70"/>
      <c r="B38" s="44" t="s">
        <v>59</v>
      </c>
      <c r="C38" s="52">
        <v>0.18210000000000001</v>
      </c>
      <c r="D38" s="51">
        <v>734451.1</v>
      </c>
      <c r="E38" s="30"/>
      <c r="F38" s="53"/>
    </row>
    <row r="39" spans="1:6" x14ac:dyDescent="0.2">
      <c r="A39" s="70"/>
      <c r="B39" s="44" t="s">
        <v>79</v>
      </c>
      <c r="C39" s="52">
        <v>0</v>
      </c>
      <c r="D39" s="51">
        <v>0</v>
      </c>
      <c r="E39" s="30"/>
      <c r="F39" s="53"/>
    </row>
    <row r="40" spans="1:6" x14ac:dyDescent="0.2">
      <c r="A40" s="70"/>
      <c r="B40" s="44" t="s">
        <v>80</v>
      </c>
      <c r="C40" s="52">
        <v>0</v>
      </c>
      <c r="D40" s="51">
        <v>0</v>
      </c>
      <c r="E40" s="30"/>
      <c r="F40" s="53"/>
    </row>
    <row r="41" spans="1:6" ht="12.75" x14ac:dyDescent="0.2">
      <c r="A41" s="70"/>
      <c r="B41" s="45" t="s">
        <v>81</v>
      </c>
      <c r="C41" s="52">
        <v>0</v>
      </c>
      <c r="D41" s="51">
        <v>0</v>
      </c>
      <c r="E41" s="30"/>
      <c r="F41" s="53"/>
    </row>
    <row r="42" spans="1:6" ht="12.75" x14ac:dyDescent="0.2">
      <c r="A42" s="70"/>
      <c r="B42" s="45" t="s">
        <v>82</v>
      </c>
      <c r="C42" s="52">
        <v>0</v>
      </c>
      <c r="D42" s="51">
        <v>0</v>
      </c>
      <c r="E42" s="30"/>
      <c r="F42" s="53"/>
    </row>
    <row r="43" spans="1:6" x14ac:dyDescent="0.2">
      <c r="A43" s="70"/>
      <c r="B43" s="44" t="s">
        <v>28</v>
      </c>
      <c r="C43" s="50"/>
      <c r="D43" s="51">
        <f>SUM(D30:D42)</f>
        <v>2126606.2600000002</v>
      </c>
      <c r="E43" s="30"/>
      <c r="F43" s="53"/>
    </row>
    <row r="44" spans="1:6" x14ac:dyDescent="0.2">
      <c r="A44" s="70"/>
      <c r="B44" s="44" t="s">
        <v>11</v>
      </c>
      <c r="C44" s="50"/>
      <c r="D44" s="51"/>
      <c r="E44" s="30">
        <f>(D30*C30)+(D31*C31)+(D32*C32)+(D33*C33)+(D34*C34)+(D35*C35)+(D36*C36)+(D37*C37)+(D38*C38)+(D39*C39)+(D40*C40)+(D41*C41)+(D42*C42)</f>
        <v>408699.64706200006</v>
      </c>
      <c r="F44" s="53"/>
    </row>
    <row r="45" spans="1:6" x14ac:dyDescent="0.2">
      <c r="A45" s="70"/>
      <c r="C45" s="50"/>
      <c r="D45" s="51"/>
      <c r="E45" s="30"/>
      <c r="F45" s="53"/>
    </row>
    <row r="46" spans="1:6" x14ac:dyDescent="0.2">
      <c r="A46" s="70" t="str">
        <f>A9</f>
        <v>31.07.14</v>
      </c>
      <c r="B46" s="44" t="s">
        <v>30</v>
      </c>
      <c r="C46" s="50"/>
      <c r="D46" s="51"/>
      <c r="E46" s="30"/>
      <c r="F46" s="53"/>
    </row>
    <row r="47" spans="1:6" x14ac:dyDescent="0.2">
      <c r="A47" s="70"/>
      <c r="B47" s="44" t="s">
        <v>31</v>
      </c>
      <c r="C47" s="50"/>
      <c r="D47" s="51"/>
      <c r="E47" s="30"/>
      <c r="F47" s="53"/>
    </row>
    <row r="48" spans="1:6" x14ac:dyDescent="0.2">
      <c r="A48" s="70"/>
      <c r="B48" s="44" t="s">
        <v>84</v>
      </c>
      <c r="C48" s="52">
        <v>0.1716</v>
      </c>
      <c r="D48" s="51">
        <v>586604.94999999995</v>
      </c>
      <c r="E48" s="30"/>
      <c r="F48" s="53"/>
    </row>
    <row r="49" spans="1:6" ht="12.75" customHeight="1" x14ac:dyDescent="0.2">
      <c r="A49" s="70"/>
      <c r="B49" s="44" t="s">
        <v>78</v>
      </c>
      <c r="C49" s="52">
        <v>0.1716</v>
      </c>
      <c r="D49" s="51">
        <v>31309.81</v>
      </c>
      <c r="E49" s="30"/>
      <c r="F49" s="53"/>
    </row>
    <row r="50" spans="1:6" x14ac:dyDescent="0.2">
      <c r="A50" s="70"/>
      <c r="B50" s="44" t="s">
        <v>83</v>
      </c>
      <c r="C50" s="52"/>
      <c r="D50" s="51"/>
      <c r="E50" s="30"/>
      <c r="F50" s="53"/>
    </row>
    <row r="51" spans="1:6" x14ac:dyDescent="0.2">
      <c r="A51" s="70"/>
      <c r="B51" s="44" t="s">
        <v>28</v>
      </c>
      <c r="C51" s="52"/>
      <c r="D51" s="51">
        <f>SUM(D48:D49)</f>
        <v>617914.76</v>
      </c>
      <c r="E51" s="30"/>
      <c r="F51" s="53"/>
    </row>
    <row r="52" spans="1:6" x14ac:dyDescent="0.2">
      <c r="A52" s="70"/>
      <c r="B52" s="44" t="s">
        <v>11</v>
      </c>
      <c r="C52" s="52"/>
      <c r="D52" s="51"/>
      <c r="E52" s="30">
        <f>(D48*C48)+(D49*C49)</f>
        <v>106034.17281599999</v>
      </c>
      <c r="F52" s="53"/>
    </row>
    <row r="53" spans="1:6" x14ac:dyDescent="0.2">
      <c r="A53" s="70" t="str">
        <f>A9</f>
        <v>31.07.14</v>
      </c>
      <c r="B53" s="44" t="s">
        <v>12</v>
      </c>
      <c r="C53" s="50"/>
      <c r="D53" s="51"/>
      <c r="E53" s="30"/>
      <c r="F53" s="53"/>
    </row>
    <row r="54" spans="1:6" x14ac:dyDescent="0.2">
      <c r="A54" s="70"/>
      <c r="B54" s="44" t="s">
        <v>91</v>
      </c>
      <c r="C54" s="54"/>
      <c r="D54" s="55">
        <v>0</v>
      </c>
      <c r="E54" s="30"/>
      <c r="F54" s="53"/>
    </row>
    <row r="55" spans="1:6" x14ac:dyDescent="0.2">
      <c r="A55" s="70"/>
      <c r="B55" s="44" t="s">
        <v>11</v>
      </c>
      <c r="C55" s="56"/>
      <c r="D55" s="55"/>
      <c r="E55" s="30">
        <f>D54*C54</f>
        <v>0</v>
      </c>
      <c r="F55" s="53"/>
    </row>
    <row r="56" spans="1:6" x14ac:dyDescent="0.2">
      <c r="A56" s="70"/>
      <c r="B56" s="44" t="s">
        <v>92</v>
      </c>
      <c r="C56" s="52">
        <v>0.24199999999999999</v>
      </c>
      <c r="D56" s="30">
        <v>938379.28</v>
      </c>
      <c r="E56" s="30"/>
      <c r="F56" s="53"/>
    </row>
    <row r="57" spans="1:6" x14ac:dyDescent="0.2">
      <c r="A57" s="70"/>
      <c r="B57" s="44" t="s">
        <v>11</v>
      </c>
      <c r="C57" s="50"/>
      <c r="D57" s="51"/>
      <c r="E57" s="30"/>
      <c r="F57" s="53">
        <f>D56*C56</f>
        <v>227087.78576</v>
      </c>
    </row>
    <row r="58" spans="1:6" x14ac:dyDescent="0.2">
      <c r="A58" s="70"/>
      <c r="C58" s="50"/>
      <c r="D58" s="51"/>
      <c r="E58" s="30"/>
      <c r="F58" s="53"/>
    </row>
    <row r="59" spans="1:6" x14ac:dyDescent="0.2">
      <c r="A59" s="73"/>
      <c r="B59" s="74" t="s">
        <v>76</v>
      </c>
      <c r="C59" s="75"/>
      <c r="D59" s="76"/>
      <c r="E59" s="77">
        <f>SUM(E9:E58)</f>
        <v>759549.35554200003</v>
      </c>
      <c r="F59" s="78">
        <f>SUM(F9:F58)</f>
        <v>5339332.9557600003</v>
      </c>
    </row>
    <row r="64" spans="1:6" ht="12.75" x14ac:dyDescent="0.2">
      <c r="A64" s="79" t="s">
        <v>72</v>
      </c>
      <c r="B64" s="79"/>
      <c r="C64" s="79"/>
      <c r="D64" s="79"/>
      <c r="E64" s="80"/>
      <c r="F64" s="81"/>
    </row>
    <row r="65" spans="1:256" ht="12.75" x14ac:dyDescent="0.2">
      <c r="A65" s="79" t="s">
        <v>73</v>
      </c>
      <c r="B65" s="79"/>
      <c r="C65" s="79"/>
      <c r="D65" s="7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ht="12.75" x14ac:dyDescent="0.2">
      <c r="A66" s="79" t="s">
        <v>74</v>
      </c>
      <c r="B66" s="79"/>
      <c r="C66" s="79"/>
      <c r="D66" s="7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ht="12.75" x14ac:dyDescent="0.2">
      <c r="A67" s="79"/>
      <c r="B67" s="79"/>
      <c r="C67" s="79"/>
      <c r="D67" s="7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256" ht="12.75" x14ac:dyDescent="0.2">
      <c r="A68" s="79"/>
      <c r="B68" s="79"/>
      <c r="C68" s="79"/>
      <c r="D68" s="7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</row>
    <row r="69" spans="1:256" ht="12.75" x14ac:dyDescent="0.2">
      <c r="A69" s="79"/>
      <c r="B69" s="79"/>
      <c r="C69" s="79"/>
      <c r="D69" s="7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256" ht="12.75" x14ac:dyDescent="0.2">
      <c r="A70" s="79"/>
      <c r="B70" s="79"/>
      <c r="C70" s="79"/>
      <c r="D70" s="7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256" ht="12.75" x14ac:dyDescent="0.2">
      <c r="A71" s="79"/>
      <c r="B71" s="79"/>
      <c r="C71" s="79"/>
      <c r="D71" s="7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256" ht="12.75" x14ac:dyDescent="0.2">
      <c r="A72" s="79"/>
      <c r="B72" s="79"/>
      <c r="C72" s="79"/>
      <c r="D72" s="7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</row>
    <row r="73" spans="1:256" ht="12.75" x14ac:dyDescent="0.2">
      <c r="A73" s="79"/>
      <c r="B73" s="79"/>
      <c r="C73" s="79"/>
      <c r="D73" s="7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  <c r="IV73" s="81"/>
    </row>
    <row r="74" spans="1:256" ht="12.75" x14ac:dyDescent="0.2">
      <c r="A74" s="79"/>
      <c r="B74" s="79"/>
      <c r="C74" s="79"/>
      <c r="D74" s="7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</row>
    <row r="75" spans="1:256" ht="12.75" x14ac:dyDescent="0.2">
      <c r="A75" s="79"/>
      <c r="B75" s="79"/>
      <c r="C75" s="79"/>
      <c r="D75" s="7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</row>
    <row r="76" spans="1:256" ht="12.75" x14ac:dyDescent="0.2">
      <c r="A76" s="79"/>
      <c r="B76" s="79"/>
      <c r="C76" s="79"/>
      <c r="D76" s="7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  <c r="IV76" s="81"/>
    </row>
    <row r="77" spans="1:256" ht="18" x14ac:dyDescent="0.2">
      <c r="A77" s="177" t="s">
        <v>49</v>
      </c>
      <c r="B77" s="178"/>
      <c r="C77" s="178"/>
      <c r="D77" s="178"/>
      <c r="E77" s="178"/>
      <c r="F77" s="179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</row>
    <row r="78" spans="1:256" x14ac:dyDescent="0.2">
      <c r="A78" s="180" t="s">
        <v>33</v>
      </c>
      <c r="B78" s="181"/>
      <c r="C78" s="181"/>
      <c r="D78" s="181"/>
      <c r="E78" s="181"/>
      <c r="F78" s="182"/>
    </row>
    <row r="79" spans="1:256" ht="12.75" x14ac:dyDescent="0.2">
      <c r="A79" s="82"/>
      <c r="B79" s="83"/>
      <c r="C79" s="83"/>
      <c r="D79" s="83"/>
      <c r="E79" s="83"/>
      <c r="F79" s="84"/>
    </row>
    <row r="80" spans="1:256" ht="15" x14ac:dyDescent="0.25">
      <c r="A80" s="171" t="s">
        <v>97</v>
      </c>
      <c r="B80" s="172"/>
      <c r="C80" s="172"/>
      <c r="D80" s="172"/>
      <c r="E80" s="172"/>
      <c r="F80" s="173"/>
    </row>
    <row r="81" spans="1:6" ht="15" x14ac:dyDescent="0.25">
      <c r="A81" s="174" t="s">
        <v>0</v>
      </c>
      <c r="B81" s="175"/>
      <c r="C81" s="175"/>
      <c r="D81" s="175"/>
      <c r="E81" s="175"/>
      <c r="F81" s="176"/>
    </row>
    <row r="83" spans="1:6" ht="12.75" x14ac:dyDescent="0.2">
      <c r="A83" s="67" t="s">
        <v>1</v>
      </c>
      <c r="B83" s="67" t="s">
        <v>2</v>
      </c>
      <c r="C83" s="68" t="s">
        <v>60</v>
      </c>
      <c r="D83" s="69" t="s">
        <v>3</v>
      </c>
      <c r="E83" s="67" t="s">
        <v>4</v>
      </c>
      <c r="F83" s="69" t="s">
        <v>5</v>
      </c>
    </row>
    <row r="84" spans="1:6" x14ac:dyDescent="0.2">
      <c r="A84" s="85" t="str">
        <f>A9</f>
        <v>31.07.14</v>
      </c>
      <c r="B84" s="86" t="s">
        <v>55</v>
      </c>
      <c r="C84" s="87"/>
      <c r="D84" s="88"/>
      <c r="E84" s="89"/>
      <c r="F84" s="88"/>
    </row>
    <row r="85" spans="1:6" x14ac:dyDescent="0.2">
      <c r="A85" s="70"/>
      <c r="B85" s="41" t="s">
        <v>121</v>
      </c>
      <c r="C85" s="50"/>
      <c r="D85" s="30"/>
      <c r="E85" s="42"/>
      <c r="F85" s="30"/>
    </row>
    <row r="86" spans="1:6" x14ac:dyDescent="0.2">
      <c r="A86" s="70"/>
      <c r="B86" s="41" t="s">
        <v>57</v>
      </c>
      <c r="C86" s="52">
        <v>1.7600000000000001E-2</v>
      </c>
      <c r="D86" s="30">
        <v>510099.86</v>
      </c>
      <c r="E86" s="42"/>
      <c r="F86" s="30"/>
    </row>
    <row r="87" spans="1:6" x14ac:dyDescent="0.2">
      <c r="A87" s="70"/>
      <c r="B87" s="41" t="s">
        <v>11</v>
      </c>
      <c r="C87" s="50"/>
      <c r="D87" s="30"/>
      <c r="E87" s="42"/>
      <c r="F87" s="30">
        <f>D86*C86</f>
        <v>8977.757536000001</v>
      </c>
    </row>
    <row r="88" spans="1:6" x14ac:dyDescent="0.2">
      <c r="A88" s="70" t="str">
        <f>A9</f>
        <v>31.07.14</v>
      </c>
      <c r="B88" s="41" t="s">
        <v>85</v>
      </c>
      <c r="C88" s="50"/>
      <c r="D88" s="30"/>
      <c r="E88" s="42"/>
      <c r="F88" s="30"/>
    </row>
    <row r="89" spans="1:6" x14ac:dyDescent="0.2">
      <c r="A89" s="70"/>
      <c r="B89" s="41" t="s">
        <v>86</v>
      </c>
      <c r="C89" s="52">
        <v>0.1716</v>
      </c>
      <c r="D89" s="30">
        <v>492253.07</v>
      </c>
      <c r="E89" s="42"/>
      <c r="F89" s="30"/>
    </row>
    <row r="90" spans="1:6" x14ac:dyDescent="0.2">
      <c r="A90" s="70"/>
      <c r="B90" s="41" t="s">
        <v>87</v>
      </c>
      <c r="C90" s="50"/>
      <c r="D90" s="30"/>
      <c r="E90" s="42"/>
      <c r="F90" s="30"/>
    </row>
    <row r="91" spans="1:6" x14ac:dyDescent="0.2">
      <c r="A91" s="70"/>
      <c r="B91" s="41" t="s">
        <v>11</v>
      </c>
      <c r="C91" s="50"/>
      <c r="D91" s="30"/>
      <c r="E91" s="42"/>
      <c r="F91" s="30">
        <f>D89*C89</f>
        <v>84470.626812000002</v>
      </c>
    </row>
    <row r="92" spans="1:6" x14ac:dyDescent="0.2">
      <c r="A92" s="70" t="str">
        <f>A14</f>
        <v>31.07.14</v>
      </c>
      <c r="B92" s="41" t="s">
        <v>85</v>
      </c>
      <c r="C92" s="50"/>
      <c r="D92" s="30"/>
      <c r="E92" s="42"/>
      <c r="F92" s="30"/>
    </row>
    <row r="93" spans="1:6" x14ac:dyDescent="0.2">
      <c r="A93" s="70"/>
      <c r="B93" s="41" t="s">
        <v>89</v>
      </c>
      <c r="C93" s="52">
        <v>0</v>
      </c>
      <c r="D93" s="30">
        <v>0</v>
      </c>
      <c r="E93" s="42"/>
      <c r="F93" s="30"/>
    </row>
    <row r="94" spans="1:6" x14ac:dyDescent="0.2">
      <c r="A94" s="70"/>
      <c r="B94" s="41" t="s">
        <v>87</v>
      </c>
      <c r="C94" s="50"/>
      <c r="D94" s="30"/>
      <c r="E94" s="42"/>
      <c r="F94" s="30"/>
    </row>
    <row r="95" spans="1:6" x14ac:dyDescent="0.2">
      <c r="A95" s="70"/>
      <c r="B95" s="41" t="s">
        <v>11</v>
      </c>
      <c r="C95" s="50"/>
      <c r="D95" s="30"/>
      <c r="E95" s="42"/>
      <c r="F95" s="30">
        <f>D93*C93</f>
        <v>0</v>
      </c>
    </row>
    <row r="96" spans="1:6" x14ac:dyDescent="0.2">
      <c r="A96" s="70" t="str">
        <f>A14</f>
        <v>31.07.14</v>
      </c>
      <c r="B96" s="41" t="s">
        <v>94</v>
      </c>
      <c r="C96" s="50"/>
      <c r="D96" s="30" t="s">
        <v>3</v>
      </c>
      <c r="E96" s="42"/>
      <c r="F96" s="30" t="s">
        <v>3</v>
      </c>
    </row>
    <row r="97" spans="1:8" x14ac:dyDescent="0.2">
      <c r="A97" s="70" t="s">
        <v>3</v>
      </c>
      <c r="B97" s="41" t="s">
        <v>114</v>
      </c>
      <c r="C97" s="52">
        <v>0.82840000000000003</v>
      </c>
      <c r="D97" s="42">
        <v>1443480.49</v>
      </c>
      <c r="E97" s="60">
        <f>D97*C97</f>
        <v>1195779.237916</v>
      </c>
      <c r="F97" s="30"/>
    </row>
    <row r="98" spans="1:8" x14ac:dyDescent="0.2">
      <c r="A98" s="70" t="str">
        <f>A9</f>
        <v>31.07.14</v>
      </c>
      <c r="B98" s="41" t="s">
        <v>13</v>
      </c>
      <c r="C98" s="50"/>
      <c r="D98" s="30"/>
      <c r="E98" s="42"/>
      <c r="F98" s="30" t="s">
        <v>3</v>
      </c>
    </row>
    <row r="99" spans="1:8" x14ac:dyDescent="0.2">
      <c r="A99" s="70" t="s">
        <v>3</v>
      </c>
      <c r="B99" s="41" t="s">
        <v>14</v>
      </c>
      <c r="C99" s="50"/>
      <c r="D99" s="30" t="s">
        <v>3</v>
      </c>
      <c r="E99" s="42" t="s">
        <v>3</v>
      </c>
      <c r="F99" s="30"/>
    </row>
    <row r="100" spans="1:8" x14ac:dyDescent="0.2">
      <c r="A100" s="70" t="s">
        <v>3</v>
      </c>
      <c r="B100" s="41" t="s">
        <v>15</v>
      </c>
      <c r="C100" s="50"/>
      <c r="D100" s="30" t="s">
        <v>3</v>
      </c>
      <c r="E100" s="42">
        <v>491936.08</v>
      </c>
      <c r="F100" s="30"/>
    </row>
    <row r="101" spans="1:8" x14ac:dyDescent="0.2">
      <c r="A101" s="70"/>
      <c r="B101" s="41" t="s">
        <v>3</v>
      </c>
      <c r="C101" s="50"/>
      <c r="D101" s="30" t="s">
        <v>3</v>
      </c>
      <c r="E101" s="42"/>
      <c r="F101" s="30"/>
    </row>
    <row r="102" spans="1:8" x14ac:dyDescent="0.2">
      <c r="A102" s="70" t="s">
        <v>3</v>
      </c>
      <c r="B102" s="41" t="s">
        <v>16</v>
      </c>
      <c r="C102" s="50"/>
      <c r="D102" s="30"/>
      <c r="E102" s="78">
        <f>E59+E97+E100</f>
        <v>2447264.6734580002</v>
      </c>
      <c r="F102" s="78">
        <f>F59+F87+F91+F95</f>
        <v>5432781.3401079997</v>
      </c>
      <c r="H102" s="90"/>
    </row>
    <row r="103" spans="1:8" x14ac:dyDescent="0.2">
      <c r="A103" s="70" t="s">
        <v>3</v>
      </c>
      <c r="B103" s="41" t="s">
        <v>3</v>
      </c>
      <c r="C103" s="50"/>
      <c r="D103" s="30"/>
      <c r="E103" s="42"/>
      <c r="F103" s="30"/>
    </row>
    <row r="104" spans="1:8" x14ac:dyDescent="0.2">
      <c r="A104" s="70" t="str">
        <f>A9</f>
        <v>31.07.14</v>
      </c>
      <c r="B104" s="91" t="s">
        <v>17</v>
      </c>
      <c r="C104" s="92"/>
      <c r="D104" s="30"/>
      <c r="E104" s="42"/>
      <c r="F104" s="30"/>
    </row>
    <row r="105" spans="1:8" x14ac:dyDescent="0.2">
      <c r="A105" s="70"/>
      <c r="B105" s="41" t="s">
        <v>3</v>
      </c>
      <c r="C105" s="50"/>
      <c r="D105" s="30"/>
      <c r="E105" s="42"/>
      <c r="F105" s="30"/>
    </row>
    <row r="106" spans="1:8" x14ac:dyDescent="0.2">
      <c r="A106" s="70"/>
      <c r="B106" s="41" t="s">
        <v>18</v>
      </c>
      <c r="C106" s="50"/>
      <c r="D106" s="30"/>
      <c r="E106" s="42"/>
      <c r="F106" s="30">
        <v>12469866.359999999</v>
      </c>
    </row>
    <row r="107" spans="1:8" x14ac:dyDescent="0.2">
      <c r="A107" s="70"/>
      <c r="B107" s="41" t="s">
        <v>64</v>
      </c>
      <c r="C107" s="50"/>
      <c r="D107" s="30"/>
      <c r="E107" s="42"/>
      <c r="F107" s="30">
        <v>-3977663.33</v>
      </c>
    </row>
    <row r="108" spans="1:8" x14ac:dyDescent="0.2">
      <c r="A108" s="70"/>
      <c r="B108" s="41" t="s">
        <v>65</v>
      </c>
      <c r="C108" s="50"/>
      <c r="D108" s="30"/>
      <c r="E108" s="42"/>
      <c r="F108" s="30">
        <f>F106+F107</f>
        <v>8492203.0299999993</v>
      </c>
    </row>
    <row r="109" spans="1:8" x14ac:dyDescent="0.2">
      <c r="A109" s="70" t="s">
        <v>3</v>
      </c>
      <c r="B109" s="41" t="s">
        <v>19</v>
      </c>
      <c r="C109" s="50"/>
      <c r="D109" s="30"/>
      <c r="E109" s="42"/>
      <c r="F109" s="30"/>
    </row>
    <row r="110" spans="1:8" x14ac:dyDescent="0.2">
      <c r="A110" s="70"/>
      <c r="B110" s="41" t="s">
        <v>29</v>
      </c>
      <c r="C110" s="50"/>
      <c r="D110" s="30"/>
      <c r="E110" s="42">
        <v>0</v>
      </c>
      <c r="F110" s="30"/>
    </row>
    <row r="111" spans="1:8" x14ac:dyDescent="0.2">
      <c r="A111" s="70"/>
      <c r="B111" s="41" t="s">
        <v>42</v>
      </c>
      <c r="C111" s="50"/>
      <c r="D111" s="30" t="s">
        <v>3</v>
      </c>
      <c r="E111" s="42">
        <f>E44</f>
        <v>408699.64706200006</v>
      </c>
      <c r="F111" s="30"/>
    </row>
    <row r="112" spans="1:8" x14ac:dyDescent="0.2">
      <c r="A112" s="70"/>
      <c r="B112" s="41" t="s">
        <v>43</v>
      </c>
      <c r="C112" s="50"/>
      <c r="D112" s="30"/>
      <c r="E112" s="42">
        <f>E27</f>
        <v>44722.055664</v>
      </c>
      <c r="F112" s="30"/>
    </row>
    <row r="113" spans="1:6" x14ac:dyDescent="0.2">
      <c r="A113" s="70"/>
      <c r="B113" s="41" t="s">
        <v>52</v>
      </c>
      <c r="C113" s="50"/>
      <c r="D113" s="30"/>
      <c r="E113" s="42">
        <f>E22</f>
        <v>200093.48</v>
      </c>
      <c r="F113" s="30"/>
    </row>
    <row r="114" spans="1:6" x14ac:dyDescent="0.2">
      <c r="A114" s="70"/>
      <c r="B114" s="41" t="s">
        <v>113</v>
      </c>
      <c r="C114" s="50"/>
      <c r="D114" s="30" t="s">
        <v>3</v>
      </c>
      <c r="E114" s="42">
        <f>E52</f>
        <v>106034.17281599999</v>
      </c>
      <c r="F114" s="30"/>
    </row>
    <row r="115" spans="1:6" x14ac:dyDescent="0.2">
      <c r="A115" s="70"/>
      <c r="B115" s="41" t="s">
        <v>20</v>
      </c>
      <c r="C115" s="50"/>
      <c r="D115" s="30"/>
      <c r="E115" s="42">
        <f>E55</f>
        <v>0</v>
      </c>
      <c r="F115" s="30"/>
    </row>
    <row r="116" spans="1:6" x14ac:dyDescent="0.2">
      <c r="A116" s="70" t="s">
        <v>3</v>
      </c>
      <c r="B116" s="41" t="s">
        <v>21</v>
      </c>
      <c r="C116" s="50"/>
      <c r="D116" s="30"/>
      <c r="E116" s="42">
        <f>E100</f>
        <v>491936.08</v>
      </c>
      <c r="F116" s="30" t="s">
        <v>3</v>
      </c>
    </row>
    <row r="117" spans="1:6" x14ac:dyDescent="0.2">
      <c r="A117" s="70"/>
      <c r="B117" s="41" t="s">
        <v>96</v>
      </c>
      <c r="C117" s="50"/>
      <c r="D117" s="30"/>
      <c r="E117" s="42">
        <f>E97</f>
        <v>1195779.237916</v>
      </c>
      <c r="F117" s="30"/>
    </row>
    <row r="118" spans="1:6" x14ac:dyDescent="0.2">
      <c r="A118" s="70"/>
      <c r="B118" s="41" t="s">
        <v>37</v>
      </c>
      <c r="C118" s="50"/>
      <c r="D118" s="30"/>
      <c r="E118" s="42">
        <f>E17</f>
        <v>0</v>
      </c>
      <c r="F118" s="30"/>
    </row>
    <row r="119" spans="1:6" x14ac:dyDescent="0.2">
      <c r="A119" s="70"/>
      <c r="C119" s="50"/>
      <c r="D119" s="30"/>
      <c r="E119" s="42"/>
      <c r="F119" s="30">
        <f>SUM(E110:E119)</f>
        <v>2447264.6734579997</v>
      </c>
    </row>
    <row r="120" spans="1:6" x14ac:dyDescent="0.2">
      <c r="A120" s="70"/>
      <c r="B120" s="41" t="s">
        <v>22</v>
      </c>
      <c r="C120" s="50"/>
      <c r="D120" s="30"/>
      <c r="E120" s="42"/>
      <c r="F120" s="30" t="s">
        <v>3</v>
      </c>
    </row>
    <row r="121" spans="1:6" x14ac:dyDescent="0.2">
      <c r="A121" s="70"/>
      <c r="B121" s="41" t="s">
        <v>23</v>
      </c>
      <c r="C121" s="50"/>
      <c r="D121" s="30"/>
      <c r="E121" s="42">
        <f>F17</f>
        <v>5112245.17</v>
      </c>
      <c r="F121" s="30"/>
    </row>
    <row r="122" spans="1:6" x14ac:dyDescent="0.2">
      <c r="A122" s="70"/>
      <c r="B122" s="41" t="s">
        <v>102</v>
      </c>
      <c r="C122" s="50"/>
      <c r="D122" s="30"/>
      <c r="E122" s="42">
        <f>F57</f>
        <v>227087.78576</v>
      </c>
      <c r="F122" s="30"/>
    </row>
    <row r="123" spans="1:6" x14ac:dyDescent="0.2">
      <c r="A123" s="70"/>
      <c r="B123" s="41" t="s">
        <v>58</v>
      </c>
      <c r="C123" s="50"/>
      <c r="D123" s="30"/>
      <c r="E123" s="42">
        <f>F87</f>
        <v>8977.757536000001</v>
      </c>
      <c r="F123" s="30"/>
    </row>
    <row r="124" spans="1:6" x14ac:dyDescent="0.2">
      <c r="A124" s="70"/>
      <c r="B124" s="41" t="s">
        <v>90</v>
      </c>
      <c r="C124" s="50"/>
      <c r="D124" s="30"/>
      <c r="E124" s="42">
        <f>F95</f>
        <v>0</v>
      </c>
      <c r="F124" s="30"/>
    </row>
    <row r="125" spans="1:6" x14ac:dyDescent="0.2">
      <c r="A125" s="70"/>
      <c r="B125" s="41" t="s">
        <v>88</v>
      </c>
      <c r="C125" s="50"/>
      <c r="D125" s="30"/>
      <c r="E125" s="42">
        <f>F91</f>
        <v>84470.626812000002</v>
      </c>
      <c r="F125" s="30"/>
    </row>
    <row r="126" spans="1:6" x14ac:dyDescent="0.2">
      <c r="A126" s="70"/>
      <c r="B126" s="41"/>
      <c r="C126" s="50"/>
      <c r="D126" s="30"/>
      <c r="E126" s="42"/>
      <c r="F126" s="30">
        <f>SUM(E121:E125)</f>
        <v>5432781.3401079997</v>
      </c>
    </row>
    <row r="127" spans="1:6" x14ac:dyDescent="0.2">
      <c r="A127" s="70"/>
      <c r="B127" s="41" t="s">
        <v>24</v>
      </c>
      <c r="C127" s="50"/>
      <c r="D127" s="30"/>
      <c r="E127" s="42"/>
      <c r="F127" s="30">
        <f>F108+F119-F126</f>
        <v>5506686.3633500002</v>
      </c>
    </row>
    <row r="128" spans="1:6" x14ac:dyDescent="0.2">
      <c r="A128" s="70"/>
      <c r="B128" s="41" t="s">
        <v>3</v>
      </c>
      <c r="C128" s="50"/>
      <c r="D128" s="30"/>
      <c r="E128" s="42"/>
      <c r="F128" s="30"/>
    </row>
    <row r="129" spans="1:256" x14ac:dyDescent="0.2">
      <c r="A129" s="70"/>
      <c r="B129" s="41" t="s">
        <v>25</v>
      </c>
      <c r="C129" s="50"/>
      <c r="D129" s="30"/>
      <c r="E129" s="42"/>
      <c r="F129" s="30">
        <v>0</v>
      </c>
    </row>
    <row r="130" spans="1:256" x14ac:dyDescent="0.2">
      <c r="A130" s="70" t="s">
        <v>3</v>
      </c>
      <c r="B130" s="41" t="s">
        <v>26</v>
      </c>
      <c r="C130" s="50"/>
      <c r="D130" s="30"/>
      <c r="E130" s="42"/>
      <c r="F130" s="30">
        <f>F127+F129</f>
        <v>5506686.3633500002</v>
      </c>
    </row>
    <row r="131" spans="1:256" x14ac:dyDescent="0.2">
      <c r="A131" s="70"/>
      <c r="B131" s="41"/>
      <c r="C131" s="50"/>
      <c r="D131" s="30"/>
      <c r="E131" s="42"/>
      <c r="F131" s="30"/>
    </row>
    <row r="132" spans="1:256" x14ac:dyDescent="0.2">
      <c r="A132" s="70"/>
      <c r="B132" s="41" t="s">
        <v>27</v>
      </c>
      <c r="C132" s="50"/>
      <c r="D132" s="30"/>
      <c r="E132" s="42"/>
      <c r="F132" s="30">
        <f>F130*15%</f>
        <v>826002.95450250001</v>
      </c>
    </row>
    <row r="133" spans="1:256" x14ac:dyDescent="0.2">
      <c r="A133" s="70"/>
      <c r="B133" s="41" t="s">
        <v>120</v>
      </c>
      <c r="C133" s="50"/>
      <c r="D133" s="30"/>
      <c r="E133" s="42"/>
      <c r="F133" s="30">
        <v>536668.63600000006</v>
      </c>
    </row>
    <row r="134" spans="1:256" x14ac:dyDescent="0.2">
      <c r="A134" s="70"/>
      <c r="B134" s="41"/>
      <c r="C134" s="50"/>
      <c r="D134" s="30"/>
      <c r="E134" s="42"/>
      <c r="F134" s="30"/>
    </row>
    <row r="135" spans="1:256" x14ac:dyDescent="0.2">
      <c r="A135" s="70"/>
      <c r="B135" s="41" t="s">
        <v>38</v>
      </c>
      <c r="C135" s="50"/>
      <c r="D135" s="30"/>
      <c r="E135" s="42"/>
      <c r="F135" s="30">
        <f>F132+F133</f>
        <v>1362671.5905025001</v>
      </c>
    </row>
    <row r="136" spans="1:256" x14ac:dyDescent="0.2">
      <c r="A136" s="70"/>
      <c r="B136" s="41" t="s">
        <v>44</v>
      </c>
      <c r="C136" s="50"/>
      <c r="D136" s="30"/>
      <c r="E136" s="42"/>
      <c r="F136" s="30">
        <v>954903.36</v>
      </c>
      <c r="H136" s="90"/>
    </row>
    <row r="137" spans="1:256" x14ac:dyDescent="0.2">
      <c r="A137" s="70"/>
      <c r="B137" s="41" t="s">
        <v>46</v>
      </c>
      <c r="C137" s="50"/>
      <c r="D137" s="30"/>
      <c r="E137" s="42"/>
      <c r="F137" s="30">
        <v>0</v>
      </c>
    </row>
    <row r="138" spans="1:256" x14ac:dyDescent="0.2">
      <c r="A138" s="70"/>
      <c r="B138" s="41" t="s">
        <v>47</v>
      </c>
      <c r="C138" s="50"/>
      <c r="D138" s="30"/>
      <c r="E138" s="42"/>
      <c r="F138" s="97">
        <v>0</v>
      </c>
    </row>
    <row r="139" spans="1:256" x14ac:dyDescent="0.2">
      <c r="A139" s="70"/>
      <c r="B139" s="41" t="s">
        <v>45</v>
      </c>
      <c r="C139" s="50"/>
      <c r="D139" s="30"/>
      <c r="E139" s="42"/>
      <c r="F139" s="30"/>
    </row>
    <row r="140" spans="1:256" x14ac:dyDescent="0.2">
      <c r="A140" s="70"/>
      <c r="B140" s="41"/>
      <c r="C140" s="50"/>
      <c r="D140" s="30"/>
      <c r="E140" s="42"/>
      <c r="F140" s="30"/>
    </row>
    <row r="141" spans="1:256" x14ac:dyDescent="0.2">
      <c r="A141" s="70"/>
      <c r="B141" s="41" t="s">
        <v>39</v>
      </c>
      <c r="C141" s="50"/>
      <c r="D141" s="30"/>
      <c r="E141" s="42"/>
      <c r="F141" s="30">
        <f>IF((F135-F136-F137-F138-F139)&lt;0,0,F135-F136-F137-F138-F139)</f>
        <v>407768.23050250008</v>
      </c>
    </row>
    <row r="142" spans="1:256" x14ac:dyDescent="0.2">
      <c r="A142" s="70"/>
      <c r="B142" s="41" t="s">
        <v>40</v>
      </c>
      <c r="C142" s="50"/>
      <c r="D142" s="30"/>
      <c r="E142" s="42"/>
      <c r="F142" s="30">
        <v>0</v>
      </c>
    </row>
    <row r="143" spans="1:256" x14ac:dyDescent="0.2">
      <c r="A143" s="70"/>
      <c r="B143" s="41" t="s">
        <v>41</v>
      </c>
      <c r="C143" s="50"/>
      <c r="D143" s="30"/>
      <c r="E143" s="42"/>
      <c r="F143" s="30">
        <f>F135-F136</f>
        <v>407768.23050250008</v>
      </c>
    </row>
    <row r="144" spans="1:256" ht="12.75" x14ac:dyDescent="0.2">
      <c r="A144" s="73"/>
      <c r="B144" s="74" t="s">
        <v>3</v>
      </c>
      <c r="C144" s="75"/>
      <c r="D144" s="76"/>
      <c r="E144" s="93" t="s">
        <v>3</v>
      </c>
      <c r="F144" s="93" t="s">
        <v>3</v>
      </c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  <c r="IU144" s="81"/>
      <c r="IV144" s="81"/>
    </row>
    <row r="145" spans="1:256" ht="12.75" x14ac:dyDescent="0.2">
      <c r="A145" s="44" t="s">
        <v>75</v>
      </c>
      <c r="F145" s="95" t="s">
        <v>119</v>
      </c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</row>
    <row r="146" spans="1:256" ht="12.75" x14ac:dyDescent="0.2">
      <c r="F146" s="95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  <c r="HV146" s="81"/>
      <c r="HW146" s="81"/>
      <c r="HX146" s="81"/>
      <c r="HY146" s="81"/>
      <c r="HZ146" s="81"/>
      <c r="IA146" s="81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  <c r="IN146" s="81"/>
      <c r="IO146" s="81"/>
      <c r="IP146" s="81"/>
      <c r="IQ146" s="81"/>
      <c r="IR146" s="81"/>
      <c r="IS146" s="81"/>
      <c r="IT146" s="81"/>
      <c r="IU146" s="81"/>
      <c r="IV146" s="81"/>
    </row>
    <row r="147" spans="1:256" ht="12.75" x14ac:dyDescent="0.2">
      <c r="F147" s="96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  <c r="HV147" s="81"/>
      <c r="HW147" s="81"/>
      <c r="HX147" s="81"/>
      <c r="HY147" s="81"/>
      <c r="HZ147" s="81"/>
      <c r="IA147" s="81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  <c r="IN147" s="81"/>
      <c r="IO147" s="81"/>
      <c r="IP147" s="81"/>
      <c r="IQ147" s="81"/>
      <c r="IR147" s="81"/>
      <c r="IS147" s="81"/>
      <c r="IT147" s="81"/>
      <c r="IU147" s="81"/>
      <c r="IV147" s="81"/>
    </row>
    <row r="148" spans="1:256" ht="12.75" x14ac:dyDescent="0.2">
      <c r="F148" s="95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  <c r="IN148" s="81"/>
      <c r="IO148" s="81"/>
      <c r="IP148" s="81"/>
      <c r="IQ148" s="81"/>
      <c r="IR148" s="81"/>
      <c r="IS148" s="81"/>
      <c r="IT148" s="81"/>
      <c r="IU148" s="81"/>
      <c r="IV148" s="81"/>
    </row>
    <row r="149" spans="1:256" ht="12.75" x14ac:dyDescent="0.2">
      <c r="F149" s="95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  <c r="IN149" s="81"/>
      <c r="IO149" s="81"/>
      <c r="IP149" s="81"/>
      <c r="IQ149" s="81"/>
      <c r="IR149" s="81"/>
      <c r="IS149" s="81"/>
      <c r="IT149" s="81"/>
      <c r="IU149" s="81"/>
      <c r="IV149" s="81"/>
    </row>
    <row r="150" spans="1:256" ht="12.75" x14ac:dyDescent="0.2">
      <c r="A150" s="79" t="s">
        <v>72</v>
      </c>
      <c r="B150" s="79"/>
      <c r="C150" s="79"/>
      <c r="D150" s="79"/>
      <c r="E150" s="80"/>
      <c r="F150" s="81"/>
    </row>
    <row r="151" spans="1:256" ht="12.75" x14ac:dyDescent="0.2">
      <c r="A151" s="79" t="s">
        <v>73</v>
      </c>
      <c r="B151" s="79"/>
      <c r="C151" s="79"/>
      <c r="D151" s="79"/>
      <c r="E151" s="81"/>
      <c r="F151" s="81"/>
    </row>
    <row r="152" spans="1:256" ht="12.75" x14ac:dyDescent="0.2">
      <c r="A152" s="79" t="s">
        <v>74</v>
      </c>
      <c r="B152" s="79"/>
      <c r="C152" s="79"/>
      <c r="D152" s="79"/>
      <c r="E152" s="81"/>
      <c r="F152" s="81"/>
    </row>
  </sheetData>
  <mergeCells count="8">
    <mergeCell ref="A80:F80"/>
    <mergeCell ref="A81:F81"/>
    <mergeCell ref="A1:F1"/>
    <mergeCell ref="A2:F2"/>
    <mergeCell ref="A4:F4"/>
    <mergeCell ref="A5:F5"/>
    <mergeCell ref="A77:F77"/>
    <mergeCell ref="A78:F78"/>
  </mergeCells>
  <pageMargins left="0.511811024" right="0.511811024" top="0.78740157499999996" bottom="0.78740157499999996" header="0.31496062000000002" footer="0.31496062000000002"/>
  <pageSetup paperSize="9" scale="40"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52"/>
  <sheetViews>
    <sheetView topLeftCell="A118" workbookViewId="0">
      <selection activeCell="A4" sqref="A4:F4"/>
    </sheetView>
  </sheetViews>
  <sheetFormatPr defaultColWidth="11.42578125" defaultRowHeight="12" x14ac:dyDescent="0.2"/>
  <cols>
    <col min="1" max="1" width="7.7109375" style="44" customWidth="1"/>
    <col min="2" max="2" width="47.5703125" style="44" customWidth="1"/>
    <col min="3" max="3" width="12.42578125" style="94" customWidth="1"/>
    <col min="4" max="4" width="14.5703125" style="44" bestFit="1" customWidth="1"/>
    <col min="5" max="6" width="13.5703125" style="44" bestFit="1" customWidth="1"/>
    <col min="7" max="7" width="11.42578125" style="44"/>
    <col min="8" max="8" width="13.5703125" style="44" bestFit="1" customWidth="1"/>
    <col min="9" max="256" width="11.42578125" style="44"/>
    <col min="257" max="257" width="7.7109375" style="44" customWidth="1"/>
    <col min="258" max="258" width="47.5703125" style="44" customWidth="1"/>
    <col min="259" max="259" width="12.42578125" style="44" customWidth="1"/>
    <col min="260" max="260" width="14.5703125" style="44" bestFit="1" customWidth="1"/>
    <col min="261" max="262" width="13.5703125" style="44" bestFit="1" customWidth="1"/>
    <col min="263" max="263" width="11.42578125" style="44"/>
    <col min="264" max="264" width="13.5703125" style="44" bestFit="1" customWidth="1"/>
    <col min="265" max="512" width="11.42578125" style="44"/>
    <col min="513" max="513" width="7.7109375" style="44" customWidth="1"/>
    <col min="514" max="514" width="47.5703125" style="44" customWidth="1"/>
    <col min="515" max="515" width="12.42578125" style="44" customWidth="1"/>
    <col min="516" max="516" width="14.5703125" style="44" bestFit="1" customWidth="1"/>
    <col min="517" max="518" width="13.5703125" style="44" bestFit="1" customWidth="1"/>
    <col min="519" max="519" width="11.42578125" style="44"/>
    <col min="520" max="520" width="13.5703125" style="44" bestFit="1" customWidth="1"/>
    <col min="521" max="768" width="11.42578125" style="44"/>
    <col min="769" max="769" width="7.7109375" style="44" customWidth="1"/>
    <col min="770" max="770" width="47.5703125" style="44" customWidth="1"/>
    <col min="771" max="771" width="12.42578125" style="44" customWidth="1"/>
    <col min="772" max="772" width="14.5703125" style="44" bestFit="1" customWidth="1"/>
    <col min="773" max="774" width="13.5703125" style="44" bestFit="1" customWidth="1"/>
    <col min="775" max="775" width="11.42578125" style="44"/>
    <col min="776" max="776" width="13.5703125" style="44" bestFit="1" customWidth="1"/>
    <col min="777" max="1024" width="11.42578125" style="44"/>
    <col min="1025" max="1025" width="7.7109375" style="44" customWidth="1"/>
    <col min="1026" max="1026" width="47.5703125" style="44" customWidth="1"/>
    <col min="1027" max="1027" width="12.42578125" style="44" customWidth="1"/>
    <col min="1028" max="1028" width="14.5703125" style="44" bestFit="1" customWidth="1"/>
    <col min="1029" max="1030" width="13.5703125" style="44" bestFit="1" customWidth="1"/>
    <col min="1031" max="1031" width="11.42578125" style="44"/>
    <col min="1032" max="1032" width="13.5703125" style="44" bestFit="1" customWidth="1"/>
    <col min="1033" max="1280" width="11.42578125" style="44"/>
    <col min="1281" max="1281" width="7.7109375" style="44" customWidth="1"/>
    <col min="1282" max="1282" width="47.5703125" style="44" customWidth="1"/>
    <col min="1283" max="1283" width="12.42578125" style="44" customWidth="1"/>
    <col min="1284" max="1284" width="14.5703125" style="44" bestFit="1" customWidth="1"/>
    <col min="1285" max="1286" width="13.5703125" style="44" bestFit="1" customWidth="1"/>
    <col min="1287" max="1287" width="11.42578125" style="44"/>
    <col min="1288" max="1288" width="13.5703125" style="44" bestFit="1" customWidth="1"/>
    <col min="1289" max="1536" width="11.42578125" style="44"/>
    <col min="1537" max="1537" width="7.7109375" style="44" customWidth="1"/>
    <col min="1538" max="1538" width="47.5703125" style="44" customWidth="1"/>
    <col min="1539" max="1539" width="12.42578125" style="44" customWidth="1"/>
    <col min="1540" max="1540" width="14.5703125" style="44" bestFit="1" customWidth="1"/>
    <col min="1541" max="1542" width="13.5703125" style="44" bestFit="1" customWidth="1"/>
    <col min="1543" max="1543" width="11.42578125" style="44"/>
    <col min="1544" max="1544" width="13.5703125" style="44" bestFit="1" customWidth="1"/>
    <col min="1545" max="1792" width="11.42578125" style="44"/>
    <col min="1793" max="1793" width="7.7109375" style="44" customWidth="1"/>
    <col min="1794" max="1794" width="47.5703125" style="44" customWidth="1"/>
    <col min="1795" max="1795" width="12.42578125" style="44" customWidth="1"/>
    <col min="1796" max="1796" width="14.5703125" style="44" bestFit="1" customWidth="1"/>
    <col min="1797" max="1798" width="13.5703125" style="44" bestFit="1" customWidth="1"/>
    <col min="1799" max="1799" width="11.42578125" style="44"/>
    <col min="1800" max="1800" width="13.5703125" style="44" bestFit="1" customWidth="1"/>
    <col min="1801" max="2048" width="11.42578125" style="44"/>
    <col min="2049" max="2049" width="7.7109375" style="44" customWidth="1"/>
    <col min="2050" max="2050" width="47.5703125" style="44" customWidth="1"/>
    <col min="2051" max="2051" width="12.42578125" style="44" customWidth="1"/>
    <col min="2052" max="2052" width="14.5703125" style="44" bestFit="1" customWidth="1"/>
    <col min="2053" max="2054" width="13.5703125" style="44" bestFit="1" customWidth="1"/>
    <col min="2055" max="2055" width="11.42578125" style="44"/>
    <col min="2056" max="2056" width="13.5703125" style="44" bestFit="1" customWidth="1"/>
    <col min="2057" max="2304" width="11.42578125" style="44"/>
    <col min="2305" max="2305" width="7.7109375" style="44" customWidth="1"/>
    <col min="2306" max="2306" width="47.5703125" style="44" customWidth="1"/>
    <col min="2307" max="2307" width="12.42578125" style="44" customWidth="1"/>
    <col min="2308" max="2308" width="14.5703125" style="44" bestFit="1" customWidth="1"/>
    <col min="2309" max="2310" width="13.5703125" style="44" bestFit="1" customWidth="1"/>
    <col min="2311" max="2311" width="11.42578125" style="44"/>
    <col min="2312" max="2312" width="13.5703125" style="44" bestFit="1" customWidth="1"/>
    <col min="2313" max="2560" width="11.42578125" style="44"/>
    <col min="2561" max="2561" width="7.7109375" style="44" customWidth="1"/>
    <col min="2562" max="2562" width="47.5703125" style="44" customWidth="1"/>
    <col min="2563" max="2563" width="12.42578125" style="44" customWidth="1"/>
    <col min="2564" max="2564" width="14.5703125" style="44" bestFit="1" customWidth="1"/>
    <col min="2565" max="2566" width="13.5703125" style="44" bestFit="1" customWidth="1"/>
    <col min="2567" max="2567" width="11.42578125" style="44"/>
    <col min="2568" max="2568" width="13.5703125" style="44" bestFit="1" customWidth="1"/>
    <col min="2569" max="2816" width="11.42578125" style="44"/>
    <col min="2817" max="2817" width="7.7109375" style="44" customWidth="1"/>
    <col min="2818" max="2818" width="47.5703125" style="44" customWidth="1"/>
    <col min="2819" max="2819" width="12.42578125" style="44" customWidth="1"/>
    <col min="2820" max="2820" width="14.5703125" style="44" bestFit="1" customWidth="1"/>
    <col min="2821" max="2822" width="13.5703125" style="44" bestFit="1" customWidth="1"/>
    <col min="2823" max="2823" width="11.42578125" style="44"/>
    <col min="2824" max="2824" width="13.5703125" style="44" bestFit="1" customWidth="1"/>
    <col min="2825" max="3072" width="11.42578125" style="44"/>
    <col min="3073" max="3073" width="7.7109375" style="44" customWidth="1"/>
    <col min="3074" max="3074" width="47.5703125" style="44" customWidth="1"/>
    <col min="3075" max="3075" width="12.42578125" style="44" customWidth="1"/>
    <col min="3076" max="3076" width="14.5703125" style="44" bestFit="1" customWidth="1"/>
    <col min="3077" max="3078" width="13.5703125" style="44" bestFit="1" customWidth="1"/>
    <col min="3079" max="3079" width="11.42578125" style="44"/>
    <col min="3080" max="3080" width="13.5703125" style="44" bestFit="1" customWidth="1"/>
    <col min="3081" max="3328" width="11.42578125" style="44"/>
    <col min="3329" max="3329" width="7.7109375" style="44" customWidth="1"/>
    <col min="3330" max="3330" width="47.5703125" style="44" customWidth="1"/>
    <col min="3331" max="3331" width="12.42578125" style="44" customWidth="1"/>
    <col min="3332" max="3332" width="14.5703125" style="44" bestFit="1" customWidth="1"/>
    <col min="3333" max="3334" width="13.5703125" style="44" bestFit="1" customWidth="1"/>
    <col min="3335" max="3335" width="11.42578125" style="44"/>
    <col min="3336" max="3336" width="13.5703125" style="44" bestFit="1" customWidth="1"/>
    <col min="3337" max="3584" width="11.42578125" style="44"/>
    <col min="3585" max="3585" width="7.7109375" style="44" customWidth="1"/>
    <col min="3586" max="3586" width="47.5703125" style="44" customWidth="1"/>
    <col min="3587" max="3587" width="12.42578125" style="44" customWidth="1"/>
    <col min="3588" max="3588" width="14.5703125" style="44" bestFit="1" customWidth="1"/>
    <col min="3589" max="3590" width="13.5703125" style="44" bestFit="1" customWidth="1"/>
    <col min="3591" max="3591" width="11.42578125" style="44"/>
    <col min="3592" max="3592" width="13.5703125" style="44" bestFit="1" customWidth="1"/>
    <col min="3593" max="3840" width="11.42578125" style="44"/>
    <col min="3841" max="3841" width="7.7109375" style="44" customWidth="1"/>
    <col min="3842" max="3842" width="47.5703125" style="44" customWidth="1"/>
    <col min="3843" max="3843" width="12.42578125" style="44" customWidth="1"/>
    <col min="3844" max="3844" width="14.5703125" style="44" bestFit="1" customWidth="1"/>
    <col min="3845" max="3846" width="13.5703125" style="44" bestFit="1" customWidth="1"/>
    <col min="3847" max="3847" width="11.42578125" style="44"/>
    <col min="3848" max="3848" width="13.5703125" style="44" bestFit="1" customWidth="1"/>
    <col min="3849" max="4096" width="11.42578125" style="44"/>
    <col min="4097" max="4097" width="7.7109375" style="44" customWidth="1"/>
    <col min="4098" max="4098" width="47.5703125" style="44" customWidth="1"/>
    <col min="4099" max="4099" width="12.42578125" style="44" customWidth="1"/>
    <col min="4100" max="4100" width="14.5703125" style="44" bestFit="1" customWidth="1"/>
    <col min="4101" max="4102" width="13.5703125" style="44" bestFit="1" customWidth="1"/>
    <col min="4103" max="4103" width="11.42578125" style="44"/>
    <col min="4104" max="4104" width="13.5703125" style="44" bestFit="1" customWidth="1"/>
    <col min="4105" max="4352" width="11.42578125" style="44"/>
    <col min="4353" max="4353" width="7.7109375" style="44" customWidth="1"/>
    <col min="4354" max="4354" width="47.5703125" style="44" customWidth="1"/>
    <col min="4355" max="4355" width="12.42578125" style="44" customWidth="1"/>
    <col min="4356" max="4356" width="14.5703125" style="44" bestFit="1" customWidth="1"/>
    <col min="4357" max="4358" width="13.5703125" style="44" bestFit="1" customWidth="1"/>
    <col min="4359" max="4359" width="11.42578125" style="44"/>
    <col min="4360" max="4360" width="13.5703125" style="44" bestFit="1" customWidth="1"/>
    <col min="4361" max="4608" width="11.42578125" style="44"/>
    <col min="4609" max="4609" width="7.7109375" style="44" customWidth="1"/>
    <col min="4610" max="4610" width="47.5703125" style="44" customWidth="1"/>
    <col min="4611" max="4611" width="12.42578125" style="44" customWidth="1"/>
    <col min="4612" max="4612" width="14.5703125" style="44" bestFit="1" customWidth="1"/>
    <col min="4613" max="4614" width="13.5703125" style="44" bestFit="1" customWidth="1"/>
    <col min="4615" max="4615" width="11.42578125" style="44"/>
    <col min="4616" max="4616" width="13.5703125" style="44" bestFit="1" customWidth="1"/>
    <col min="4617" max="4864" width="11.42578125" style="44"/>
    <col min="4865" max="4865" width="7.7109375" style="44" customWidth="1"/>
    <col min="4866" max="4866" width="47.5703125" style="44" customWidth="1"/>
    <col min="4867" max="4867" width="12.42578125" style="44" customWidth="1"/>
    <col min="4868" max="4868" width="14.5703125" style="44" bestFit="1" customWidth="1"/>
    <col min="4869" max="4870" width="13.5703125" style="44" bestFit="1" customWidth="1"/>
    <col min="4871" max="4871" width="11.42578125" style="44"/>
    <col min="4872" max="4872" width="13.5703125" style="44" bestFit="1" customWidth="1"/>
    <col min="4873" max="5120" width="11.42578125" style="44"/>
    <col min="5121" max="5121" width="7.7109375" style="44" customWidth="1"/>
    <col min="5122" max="5122" width="47.5703125" style="44" customWidth="1"/>
    <col min="5123" max="5123" width="12.42578125" style="44" customWidth="1"/>
    <col min="5124" max="5124" width="14.5703125" style="44" bestFit="1" customWidth="1"/>
    <col min="5125" max="5126" width="13.5703125" style="44" bestFit="1" customWidth="1"/>
    <col min="5127" max="5127" width="11.42578125" style="44"/>
    <col min="5128" max="5128" width="13.5703125" style="44" bestFit="1" customWidth="1"/>
    <col min="5129" max="5376" width="11.42578125" style="44"/>
    <col min="5377" max="5377" width="7.7109375" style="44" customWidth="1"/>
    <col min="5378" max="5378" width="47.5703125" style="44" customWidth="1"/>
    <col min="5379" max="5379" width="12.42578125" style="44" customWidth="1"/>
    <col min="5380" max="5380" width="14.5703125" style="44" bestFit="1" customWidth="1"/>
    <col min="5381" max="5382" width="13.5703125" style="44" bestFit="1" customWidth="1"/>
    <col min="5383" max="5383" width="11.42578125" style="44"/>
    <col min="5384" max="5384" width="13.5703125" style="44" bestFit="1" customWidth="1"/>
    <col min="5385" max="5632" width="11.42578125" style="44"/>
    <col min="5633" max="5633" width="7.7109375" style="44" customWidth="1"/>
    <col min="5634" max="5634" width="47.5703125" style="44" customWidth="1"/>
    <col min="5635" max="5635" width="12.42578125" style="44" customWidth="1"/>
    <col min="5636" max="5636" width="14.5703125" style="44" bestFit="1" customWidth="1"/>
    <col min="5637" max="5638" width="13.5703125" style="44" bestFit="1" customWidth="1"/>
    <col min="5639" max="5639" width="11.42578125" style="44"/>
    <col min="5640" max="5640" width="13.5703125" style="44" bestFit="1" customWidth="1"/>
    <col min="5641" max="5888" width="11.42578125" style="44"/>
    <col min="5889" max="5889" width="7.7109375" style="44" customWidth="1"/>
    <col min="5890" max="5890" width="47.5703125" style="44" customWidth="1"/>
    <col min="5891" max="5891" width="12.42578125" style="44" customWidth="1"/>
    <col min="5892" max="5892" width="14.5703125" style="44" bestFit="1" customWidth="1"/>
    <col min="5893" max="5894" width="13.5703125" style="44" bestFit="1" customWidth="1"/>
    <col min="5895" max="5895" width="11.42578125" style="44"/>
    <col min="5896" max="5896" width="13.5703125" style="44" bestFit="1" customWidth="1"/>
    <col min="5897" max="6144" width="11.42578125" style="44"/>
    <col min="6145" max="6145" width="7.7109375" style="44" customWidth="1"/>
    <col min="6146" max="6146" width="47.5703125" style="44" customWidth="1"/>
    <col min="6147" max="6147" width="12.42578125" style="44" customWidth="1"/>
    <col min="6148" max="6148" width="14.5703125" style="44" bestFit="1" customWidth="1"/>
    <col min="6149" max="6150" width="13.5703125" style="44" bestFit="1" customWidth="1"/>
    <col min="6151" max="6151" width="11.42578125" style="44"/>
    <col min="6152" max="6152" width="13.5703125" style="44" bestFit="1" customWidth="1"/>
    <col min="6153" max="6400" width="11.42578125" style="44"/>
    <col min="6401" max="6401" width="7.7109375" style="44" customWidth="1"/>
    <col min="6402" max="6402" width="47.5703125" style="44" customWidth="1"/>
    <col min="6403" max="6403" width="12.42578125" style="44" customWidth="1"/>
    <col min="6404" max="6404" width="14.5703125" style="44" bestFit="1" customWidth="1"/>
    <col min="6405" max="6406" width="13.5703125" style="44" bestFit="1" customWidth="1"/>
    <col min="6407" max="6407" width="11.42578125" style="44"/>
    <col min="6408" max="6408" width="13.5703125" style="44" bestFit="1" customWidth="1"/>
    <col min="6409" max="6656" width="11.42578125" style="44"/>
    <col min="6657" max="6657" width="7.7109375" style="44" customWidth="1"/>
    <col min="6658" max="6658" width="47.5703125" style="44" customWidth="1"/>
    <col min="6659" max="6659" width="12.42578125" style="44" customWidth="1"/>
    <col min="6660" max="6660" width="14.5703125" style="44" bestFit="1" customWidth="1"/>
    <col min="6661" max="6662" width="13.5703125" style="44" bestFit="1" customWidth="1"/>
    <col min="6663" max="6663" width="11.42578125" style="44"/>
    <col min="6664" max="6664" width="13.5703125" style="44" bestFit="1" customWidth="1"/>
    <col min="6665" max="6912" width="11.42578125" style="44"/>
    <col min="6913" max="6913" width="7.7109375" style="44" customWidth="1"/>
    <col min="6914" max="6914" width="47.5703125" style="44" customWidth="1"/>
    <col min="6915" max="6915" width="12.42578125" style="44" customWidth="1"/>
    <col min="6916" max="6916" width="14.5703125" style="44" bestFit="1" customWidth="1"/>
    <col min="6917" max="6918" width="13.5703125" style="44" bestFit="1" customWidth="1"/>
    <col min="6919" max="6919" width="11.42578125" style="44"/>
    <col min="6920" max="6920" width="13.5703125" style="44" bestFit="1" customWidth="1"/>
    <col min="6921" max="7168" width="11.42578125" style="44"/>
    <col min="7169" max="7169" width="7.7109375" style="44" customWidth="1"/>
    <col min="7170" max="7170" width="47.5703125" style="44" customWidth="1"/>
    <col min="7171" max="7171" width="12.42578125" style="44" customWidth="1"/>
    <col min="7172" max="7172" width="14.5703125" style="44" bestFit="1" customWidth="1"/>
    <col min="7173" max="7174" width="13.5703125" style="44" bestFit="1" customWidth="1"/>
    <col min="7175" max="7175" width="11.42578125" style="44"/>
    <col min="7176" max="7176" width="13.5703125" style="44" bestFit="1" customWidth="1"/>
    <col min="7177" max="7424" width="11.42578125" style="44"/>
    <col min="7425" max="7425" width="7.7109375" style="44" customWidth="1"/>
    <col min="7426" max="7426" width="47.5703125" style="44" customWidth="1"/>
    <col min="7427" max="7427" width="12.42578125" style="44" customWidth="1"/>
    <col min="7428" max="7428" width="14.5703125" style="44" bestFit="1" customWidth="1"/>
    <col min="7429" max="7430" width="13.5703125" style="44" bestFit="1" customWidth="1"/>
    <col min="7431" max="7431" width="11.42578125" style="44"/>
    <col min="7432" max="7432" width="13.5703125" style="44" bestFit="1" customWidth="1"/>
    <col min="7433" max="7680" width="11.42578125" style="44"/>
    <col min="7681" max="7681" width="7.7109375" style="44" customWidth="1"/>
    <col min="7682" max="7682" width="47.5703125" style="44" customWidth="1"/>
    <col min="7683" max="7683" width="12.42578125" style="44" customWidth="1"/>
    <col min="7684" max="7684" width="14.5703125" style="44" bestFit="1" customWidth="1"/>
    <col min="7685" max="7686" width="13.5703125" style="44" bestFit="1" customWidth="1"/>
    <col min="7687" max="7687" width="11.42578125" style="44"/>
    <col min="7688" max="7688" width="13.5703125" style="44" bestFit="1" customWidth="1"/>
    <col min="7689" max="7936" width="11.42578125" style="44"/>
    <col min="7937" max="7937" width="7.7109375" style="44" customWidth="1"/>
    <col min="7938" max="7938" width="47.5703125" style="44" customWidth="1"/>
    <col min="7939" max="7939" width="12.42578125" style="44" customWidth="1"/>
    <col min="7940" max="7940" width="14.5703125" style="44" bestFit="1" customWidth="1"/>
    <col min="7941" max="7942" width="13.5703125" style="44" bestFit="1" customWidth="1"/>
    <col min="7943" max="7943" width="11.42578125" style="44"/>
    <col min="7944" max="7944" width="13.5703125" style="44" bestFit="1" customWidth="1"/>
    <col min="7945" max="8192" width="11.42578125" style="44"/>
    <col min="8193" max="8193" width="7.7109375" style="44" customWidth="1"/>
    <col min="8194" max="8194" width="47.5703125" style="44" customWidth="1"/>
    <col min="8195" max="8195" width="12.42578125" style="44" customWidth="1"/>
    <col min="8196" max="8196" width="14.5703125" style="44" bestFit="1" customWidth="1"/>
    <col min="8197" max="8198" width="13.5703125" style="44" bestFit="1" customWidth="1"/>
    <col min="8199" max="8199" width="11.42578125" style="44"/>
    <col min="8200" max="8200" width="13.5703125" style="44" bestFit="1" customWidth="1"/>
    <col min="8201" max="8448" width="11.42578125" style="44"/>
    <col min="8449" max="8449" width="7.7109375" style="44" customWidth="1"/>
    <col min="8450" max="8450" width="47.5703125" style="44" customWidth="1"/>
    <col min="8451" max="8451" width="12.42578125" style="44" customWidth="1"/>
    <col min="8452" max="8452" width="14.5703125" style="44" bestFit="1" customWidth="1"/>
    <col min="8453" max="8454" width="13.5703125" style="44" bestFit="1" customWidth="1"/>
    <col min="8455" max="8455" width="11.42578125" style="44"/>
    <col min="8456" max="8456" width="13.5703125" style="44" bestFit="1" customWidth="1"/>
    <col min="8457" max="8704" width="11.42578125" style="44"/>
    <col min="8705" max="8705" width="7.7109375" style="44" customWidth="1"/>
    <col min="8706" max="8706" width="47.5703125" style="44" customWidth="1"/>
    <col min="8707" max="8707" width="12.42578125" style="44" customWidth="1"/>
    <col min="8708" max="8708" width="14.5703125" style="44" bestFit="1" customWidth="1"/>
    <col min="8709" max="8710" width="13.5703125" style="44" bestFit="1" customWidth="1"/>
    <col min="8711" max="8711" width="11.42578125" style="44"/>
    <col min="8712" max="8712" width="13.5703125" style="44" bestFit="1" customWidth="1"/>
    <col min="8713" max="8960" width="11.42578125" style="44"/>
    <col min="8961" max="8961" width="7.7109375" style="44" customWidth="1"/>
    <col min="8962" max="8962" width="47.5703125" style="44" customWidth="1"/>
    <col min="8963" max="8963" width="12.42578125" style="44" customWidth="1"/>
    <col min="8964" max="8964" width="14.5703125" style="44" bestFit="1" customWidth="1"/>
    <col min="8965" max="8966" width="13.5703125" style="44" bestFit="1" customWidth="1"/>
    <col min="8967" max="8967" width="11.42578125" style="44"/>
    <col min="8968" max="8968" width="13.5703125" style="44" bestFit="1" customWidth="1"/>
    <col min="8969" max="9216" width="11.42578125" style="44"/>
    <col min="9217" max="9217" width="7.7109375" style="44" customWidth="1"/>
    <col min="9218" max="9218" width="47.5703125" style="44" customWidth="1"/>
    <col min="9219" max="9219" width="12.42578125" style="44" customWidth="1"/>
    <col min="9220" max="9220" width="14.5703125" style="44" bestFit="1" customWidth="1"/>
    <col min="9221" max="9222" width="13.5703125" style="44" bestFit="1" customWidth="1"/>
    <col min="9223" max="9223" width="11.42578125" style="44"/>
    <col min="9224" max="9224" width="13.5703125" style="44" bestFit="1" customWidth="1"/>
    <col min="9225" max="9472" width="11.42578125" style="44"/>
    <col min="9473" max="9473" width="7.7109375" style="44" customWidth="1"/>
    <col min="9474" max="9474" width="47.5703125" style="44" customWidth="1"/>
    <col min="9475" max="9475" width="12.42578125" style="44" customWidth="1"/>
    <col min="9476" max="9476" width="14.5703125" style="44" bestFit="1" customWidth="1"/>
    <col min="9477" max="9478" width="13.5703125" style="44" bestFit="1" customWidth="1"/>
    <col min="9479" max="9479" width="11.42578125" style="44"/>
    <col min="9480" max="9480" width="13.5703125" style="44" bestFit="1" customWidth="1"/>
    <col min="9481" max="9728" width="11.42578125" style="44"/>
    <col min="9729" max="9729" width="7.7109375" style="44" customWidth="1"/>
    <col min="9730" max="9730" width="47.5703125" style="44" customWidth="1"/>
    <col min="9731" max="9731" width="12.42578125" style="44" customWidth="1"/>
    <col min="9732" max="9732" width="14.5703125" style="44" bestFit="1" customWidth="1"/>
    <col min="9733" max="9734" width="13.5703125" style="44" bestFit="1" customWidth="1"/>
    <col min="9735" max="9735" width="11.42578125" style="44"/>
    <col min="9736" max="9736" width="13.5703125" style="44" bestFit="1" customWidth="1"/>
    <col min="9737" max="9984" width="11.42578125" style="44"/>
    <col min="9985" max="9985" width="7.7109375" style="44" customWidth="1"/>
    <col min="9986" max="9986" width="47.5703125" style="44" customWidth="1"/>
    <col min="9987" max="9987" width="12.42578125" style="44" customWidth="1"/>
    <col min="9988" max="9988" width="14.5703125" style="44" bestFit="1" customWidth="1"/>
    <col min="9989" max="9990" width="13.5703125" style="44" bestFit="1" customWidth="1"/>
    <col min="9991" max="9991" width="11.42578125" style="44"/>
    <col min="9992" max="9992" width="13.5703125" style="44" bestFit="1" customWidth="1"/>
    <col min="9993" max="10240" width="11.42578125" style="44"/>
    <col min="10241" max="10241" width="7.7109375" style="44" customWidth="1"/>
    <col min="10242" max="10242" width="47.5703125" style="44" customWidth="1"/>
    <col min="10243" max="10243" width="12.42578125" style="44" customWidth="1"/>
    <col min="10244" max="10244" width="14.5703125" style="44" bestFit="1" customWidth="1"/>
    <col min="10245" max="10246" width="13.5703125" style="44" bestFit="1" customWidth="1"/>
    <col min="10247" max="10247" width="11.42578125" style="44"/>
    <col min="10248" max="10248" width="13.5703125" style="44" bestFit="1" customWidth="1"/>
    <col min="10249" max="10496" width="11.42578125" style="44"/>
    <col min="10497" max="10497" width="7.7109375" style="44" customWidth="1"/>
    <col min="10498" max="10498" width="47.5703125" style="44" customWidth="1"/>
    <col min="10499" max="10499" width="12.42578125" style="44" customWidth="1"/>
    <col min="10500" max="10500" width="14.5703125" style="44" bestFit="1" customWidth="1"/>
    <col min="10501" max="10502" width="13.5703125" style="44" bestFit="1" customWidth="1"/>
    <col min="10503" max="10503" width="11.42578125" style="44"/>
    <col min="10504" max="10504" width="13.5703125" style="44" bestFit="1" customWidth="1"/>
    <col min="10505" max="10752" width="11.42578125" style="44"/>
    <col min="10753" max="10753" width="7.7109375" style="44" customWidth="1"/>
    <col min="10754" max="10754" width="47.5703125" style="44" customWidth="1"/>
    <col min="10755" max="10755" width="12.42578125" style="44" customWidth="1"/>
    <col min="10756" max="10756" width="14.5703125" style="44" bestFit="1" customWidth="1"/>
    <col min="10757" max="10758" width="13.5703125" style="44" bestFit="1" customWidth="1"/>
    <col min="10759" max="10759" width="11.42578125" style="44"/>
    <col min="10760" max="10760" width="13.5703125" style="44" bestFit="1" customWidth="1"/>
    <col min="10761" max="11008" width="11.42578125" style="44"/>
    <col min="11009" max="11009" width="7.7109375" style="44" customWidth="1"/>
    <col min="11010" max="11010" width="47.5703125" style="44" customWidth="1"/>
    <col min="11011" max="11011" width="12.42578125" style="44" customWidth="1"/>
    <col min="11012" max="11012" width="14.5703125" style="44" bestFit="1" customWidth="1"/>
    <col min="11013" max="11014" width="13.5703125" style="44" bestFit="1" customWidth="1"/>
    <col min="11015" max="11015" width="11.42578125" style="44"/>
    <col min="11016" max="11016" width="13.5703125" style="44" bestFit="1" customWidth="1"/>
    <col min="11017" max="11264" width="11.42578125" style="44"/>
    <col min="11265" max="11265" width="7.7109375" style="44" customWidth="1"/>
    <col min="11266" max="11266" width="47.5703125" style="44" customWidth="1"/>
    <col min="11267" max="11267" width="12.42578125" style="44" customWidth="1"/>
    <col min="11268" max="11268" width="14.5703125" style="44" bestFit="1" customWidth="1"/>
    <col min="11269" max="11270" width="13.5703125" style="44" bestFit="1" customWidth="1"/>
    <col min="11271" max="11271" width="11.42578125" style="44"/>
    <col min="11272" max="11272" width="13.5703125" style="44" bestFit="1" customWidth="1"/>
    <col min="11273" max="11520" width="11.42578125" style="44"/>
    <col min="11521" max="11521" width="7.7109375" style="44" customWidth="1"/>
    <col min="11522" max="11522" width="47.5703125" style="44" customWidth="1"/>
    <col min="11523" max="11523" width="12.42578125" style="44" customWidth="1"/>
    <col min="11524" max="11524" width="14.5703125" style="44" bestFit="1" customWidth="1"/>
    <col min="11525" max="11526" width="13.5703125" style="44" bestFit="1" customWidth="1"/>
    <col min="11527" max="11527" width="11.42578125" style="44"/>
    <col min="11528" max="11528" width="13.5703125" style="44" bestFit="1" customWidth="1"/>
    <col min="11529" max="11776" width="11.42578125" style="44"/>
    <col min="11777" max="11777" width="7.7109375" style="44" customWidth="1"/>
    <col min="11778" max="11778" width="47.5703125" style="44" customWidth="1"/>
    <col min="11779" max="11779" width="12.42578125" style="44" customWidth="1"/>
    <col min="11780" max="11780" width="14.5703125" style="44" bestFit="1" customWidth="1"/>
    <col min="11781" max="11782" width="13.5703125" style="44" bestFit="1" customWidth="1"/>
    <col min="11783" max="11783" width="11.42578125" style="44"/>
    <col min="11784" max="11784" width="13.5703125" style="44" bestFit="1" customWidth="1"/>
    <col min="11785" max="12032" width="11.42578125" style="44"/>
    <col min="12033" max="12033" width="7.7109375" style="44" customWidth="1"/>
    <col min="12034" max="12034" width="47.5703125" style="44" customWidth="1"/>
    <col min="12035" max="12035" width="12.42578125" style="44" customWidth="1"/>
    <col min="12036" max="12036" width="14.5703125" style="44" bestFit="1" customWidth="1"/>
    <col min="12037" max="12038" width="13.5703125" style="44" bestFit="1" customWidth="1"/>
    <col min="12039" max="12039" width="11.42578125" style="44"/>
    <col min="12040" max="12040" width="13.5703125" style="44" bestFit="1" customWidth="1"/>
    <col min="12041" max="12288" width="11.42578125" style="44"/>
    <col min="12289" max="12289" width="7.7109375" style="44" customWidth="1"/>
    <col min="12290" max="12290" width="47.5703125" style="44" customWidth="1"/>
    <col min="12291" max="12291" width="12.42578125" style="44" customWidth="1"/>
    <col min="12292" max="12292" width="14.5703125" style="44" bestFit="1" customWidth="1"/>
    <col min="12293" max="12294" width="13.5703125" style="44" bestFit="1" customWidth="1"/>
    <col min="12295" max="12295" width="11.42578125" style="44"/>
    <col min="12296" max="12296" width="13.5703125" style="44" bestFit="1" customWidth="1"/>
    <col min="12297" max="12544" width="11.42578125" style="44"/>
    <col min="12545" max="12545" width="7.7109375" style="44" customWidth="1"/>
    <col min="12546" max="12546" width="47.5703125" style="44" customWidth="1"/>
    <col min="12547" max="12547" width="12.42578125" style="44" customWidth="1"/>
    <col min="12548" max="12548" width="14.5703125" style="44" bestFit="1" customWidth="1"/>
    <col min="12549" max="12550" width="13.5703125" style="44" bestFit="1" customWidth="1"/>
    <col min="12551" max="12551" width="11.42578125" style="44"/>
    <col min="12552" max="12552" width="13.5703125" style="44" bestFit="1" customWidth="1"/>
    <col min="12553" max="12800" width="11.42578125" style="44"/>
    <col min="12801" max="12801" width="7.7109375" style="44" customWidth="1"/>
    <col min="12802" max="12802" width="47.5703125" style="44" customWidth="1"/>
    <col min="12803" max="12803" width="12.42578125" style="44" customWidth="1"/>
    <col min="12804" max="12804" width="14.5703125" style="44" bestFit="1" customWidth="1"/>
    <col min="12805" max="12806" width="13.5703125" style="44" bestFit="1" customWidth="1"/>
    <col min="12807" max="12807" width="11.42578125" style="44"/>
    <col min="12808" max="12808" width="13.5703125" style="44" bestFit="1" customWidth="1"/>
    <col min="12809" max="13056" width="11.42578125" style="44"/>
    <col min="13057" max="13057" width="7.7109375" style="44" customWidth="1"/>
    <col min="13058" max="13058" width="47.5703125" style="44" customWidth="1"/>
    <col min="13059" max="13059" width="12.42578125" style="44" customWidth="1"/>
    <col min="13060" max="13060" width="14.5703125" style="44" bestFit="1" customWidth="1"/>
    <col min="13061" max="13062" width="13.5703125" style="44" bestFit="1" customWidth="1"/>
    <col min="13063" max="13063" width="11.42578125" style="44"/>
    <col min="13064" max="13064" width="13.5703125" style="44" bestFit="1" customWidth="1"/>
    <col min="13065" max="13312" width="11.42578125" style="44"/>
    <col min="13313" max="13313" width="7.7109375" style="44" customWidth="1"/>
    <col min="13314" max="13314" width="47.5703125" style="44" customWidth="1"/>
    <col min="13315" max="13315" width="12.42578125" style="44" customWidth="1"/>
    <col min="13316" max="13316" width="14.5703125" style="44" bestFit="1" customWidth="1"/>
    <col min="13317" max="13318" width="13.5703125" style="44" bestFit="1" customWidth="1"/>
    <col min="13319" max="13319" width="11.42578125" style="44"/>
    <col min="13320" max="13320" width="13.5703125" style="44" bestFit="1" customWidth="1"/>
    <col min="13321" max="13568" width="11.42578125" style="44"/>
    <col min="13569" max="13569" width="7.7109375" style="44" customWidth="1"/>
    <col min="13570" max="13570" width="47.5703125" style="44" customWidth="1"/>
    <col min="13571" max="13571" width="12.42578125" style="44" customWidth="1"/>
    <col min="13572" max="13572" width="14.5703125" style="44" bestFit="1" customWidth="1"/>
    <col min="13573" max="13574" width="13.5703125" style="44" bestFit="1" customWidth="1"/>
    <col min="13575" max="13575" width="11.42578125" style="44"/>
    <col min="13576" max="13576" width="13.5703125" style="44" bestFit="1" customWidth="1"/>
    <col min="13577" max="13824" width="11.42578125" style="44"/>
    <col min="13825" max="13825" width="7.7109375" style="44" customWidth="1"/>
    <col min="13826" max="13826" width="47.5703125" style="44" customWidth="1"/>
    <col min="13827" max="13827" width="12.42578125" style="44" customWidth="1"/>
    <col min="13828" max="13828" width="14.5703125" style="44" bestFit="1" customWidth="1"/>
    <col min="13829" max="13830" width="13.5703125" style="44" bestFit="1" customWidth="1"/>
    <col min="13831" max="13831" width="11.42578125" style="44"/>
    <col min="13832" max="13832" width="13.5703125" style="44" bestFit="1" customWidth="1"/>
    <col min="13833" max="14080" width="11.42578125" style="44"/>
    <col min="14081" max="14081" width="7.7109375" style="44" customWidth="1"/>
    <col min="14082" max="14082" width="47.5703125" style="44" customWidth="1"/>
    <col min="14083" max="14083" width="12.42578125" style="44" customWidth="1"/>
    <col min="14084" max="14084" width="14.5703125" style="44" bestFit="1" customWidth="1"/>
    <col min="14085" max="14086" width="13.5703125" style="44" bestFit="1" customWidth="1"/>
    <col min="14087" max="14087" width="11.42578125" style="44"/>
    <col min="14088" max="14088" width="13.5703125" style="44" bestFit="1" customWidth="1"/>
    <col min="14089" max="14336" width="11.42578125" style="44"/>
    <col min="14337" max="14337" width="7.7109375" style="44" customWidth="1"/>
    <col min="14338" max="14338" width="47.5703125" style="44" customWidth="1"/>
    <col min="14339" max="14339" width="12.42578125" style="44" customWidth="1"/>
    <col min="14340" max="14340" width="14.5703125" style="44" bestFit="1" customWidth="1"/>
    <col min="14341" max="14342" width="13.5703125" style="44" bestFit="1" customWidth="1"/>
    <col min="14343" max="14343" width="11.42578125" style="44"/>
    <col min="14344" max="14344" width="13.5703125" style="44" bestFit="1" customWidth="1"/>
    <col min="14345" max="14592" width="11.42578125" style="44"/>
    <col min="14593" max="14593" width="7.7109375" style="44" customWidth="1"/>
    <col min="14594" max="14594" width="47.5703125" style="44" customWidth="1"/>
    <col min="14595" max="14595" width="12.42578125" style="44" customWidth="1"/>
    <col min="14596" max="14596" width="14.5703125" style="44" bestFit="1" customWidth="1"/>
    <col min="14597" max="14598" width="13.5703125" style="44" bestFit="1" customWidth="1"/>
    <col min="14599" max="14599" width="11.42578125" style="44"/>
    <col min="14600" max="14600" width="13.5703125" style="44" bestFit="1" customWidth="1"/>
    <col min="14601" max="14848" width="11.42578125" style="44"/>
    <col min="14849" max="14849" width="7.7109375" style="44" customWidth="1"/>
    <col min="14850" max="14850" width="47.5703125" style="44" customWidth="1"/>
    <col min="14851" max="14851" width="12.42578125" style="44" customWidth="1"/>
    <col min="14852" max="14852" width="14.5703125" style="44" bestFit="1" customWidth="1"/>
    <col min="14853" max="14854" width="13.5703125" style="44" bestFit="1" customWidth="1"/>
    <col min="14855" max="14855" width="11.42578125" style="44"/>
    <col min="14856" max="14856" width="13.5703125" style="44" bestFit="1" customWidth="1"/>
    <col min="14857" max="15104" width="11.42578125" style="44"/>
    <col min="15105" max="15105" width="7.7109375" style="44" customWidth="1"/>
    <col min="15106" max="15106" width="47.5703125" style="44" customWidth="1"/>
    <col min="15107" max="15107" width="12.42578125" style="44" customWidth="1"/>
    <col min="15108" max="15108" width="14.5703125" style="44" bestFit="1" customWidth="1"/>
    <col min="15109" max="15110" width="13.5703125" style="44" bestFit="1" customWidth="1"/>
    <col min="15111" max="15111" width="11.42578125" style="44"/>
    <col min="15112" max="15112" width="13.5703125" style="44" bestFit="1" customWidth="1"/>
    <col min="15113" max="15360" width="11.42578125" style="44"/>
    <col min="15361" max="15361" width="7.7109375" style="44" customWidth="1"/>
    <col min="15362" max="15362" width="47.5703125" style="44" customWidth="1"/>
    <col min="15363" max="15363" width="12.42578125" style="44" customWidth="1"/>
    <col min="15364" max="15364" width="14.5703125" style="44" bestFit="1" customWidth="1"/>
    <col min="15365" max="15366" width="13.5703125" style="44" bestFit="1" customWidth="1"/>
    <col min="15367" max="15367" width="11.42578125" style="44"/>
    <col min="15368" max="15368" width="13.5703125" style="44" bestFit="1" customWidth="1"/>
    <col min="15369" max="15616" width="11.42578125" style="44"/>
    <col min="15617" max="15617" width="7.7109375" style="44" customWidth="1"/>
    <col min="15618" max="15618" width="47.5703125" style="44" customWidth="1"/>
    <col min="15619" max="15619" width="12.42578125" style="44" customWidth="1"/>
    <col min="15620" max="15620" width="14.5703125" style="44" bestFit="1" customWidth="1"/>
    <col min="15621" max="15622" width="13.5703125" style="44" bestFit="1" customWidth="1"/>
    <col min="15623" max="15623" width="11.42578125" style="44"/>
    <col min="15624" max="15624" width="13.5703125" style="44" bestFit="1" customWidth="1"/>
    <col min="15625" max="15872" width="11.42578125" style="44"/>
    <col min="15873" max="15873" width="7.7109375" style="44" customWidth="1"/>
    <col min="15874" max="15874" width="47.5703125" style="44" customWidth="1"/>
    <col min="15875" max="15875" width="12.42578125" style="44" customWidth="1"/>
    <col min="15876" max="15876" width="14.5703125" style="44" bestFit="1" customWidth="1"/>
    <col min="15877" max="15878" width="13.5703125" style="44" bestFit="1" customWidth="1"/>
    <col min="15879" max="15879" width="11.42578125" style="44"/>
    <col min="15880" max="15880" width="13.5703125" style="44" bestFit="1" customWidth="1"/>
    <col min="15881" max="16128" width="11.42578125" style="44"/>
    <col min="16129" max="16129" width="7.7109375" style="44" customWidth="1"/>
    <col min="16130" max="16130" width="47.5703125" style="44" customWidth="1"/>
    <col min="16131" max="16131" width="12.42578125" style="44" customWidth="1"/>
    <col min="16132" max="16132" width="14.5703125" style="44" bestFit="1" customWidth="1"/>
    <col min="16133" max="16134" width="13.5703125" style="44" bestFit="1" customWidth="1"/>
    <col min="16135" max="16135" width="11.42578125" style="44"/>
    <col min="16136" max="16136" width="13.5703125" style="44" bestFit="1" customWidth="1"/>
    <col min="16137" max="16384" width="11.42578125" style="44"/>
  </cols>
  <sheetData>
    <row r="1" spans="1:256" ht="18" x14ac:dyDescent="0.2">
      <c r="A1" s="177" t="s">
        <v>49</v>
      </c>
      <c r="B1" s="178"/>
      <c r="C1" s="178"/>
      <c r="D1" s="178"/>
      <c r="E1" s="178"/>
      <c r="F1" s="179"/>
    </row>
    <row r="2" spans="1:256" x14ac:dyDescent="0.2">
      <c r="A2" s="180" t="s">
        <v>33</v>
      </c>
      <c r="B2" s="181"/>
      <c r="C2" s="181"/>
      <c r="D2" s="181"/>
      <c r="E2" s="181"/>
      <c r="F2" s="182"/>
    </row>
    <row r="3" spans="1:256" ht="12.75" x14ac:dyDescent="0.2">
      <c r="A3" s="61"/>
      <c r="B3" s="62"/>
      <c r="C3" s="62"/>
      <c r="D3" s="62"/>
      <c r="E3" s="62"/>
      <c r="F3" s="63"/>
    </row>
    <row r="4" spans="1:256" ht="15" x14ac:dyDescent="0.25">
      <c r="A4" s="171" t="s">
        <v>97</v>
      </c>
      <c r="B4" s="172"/>
      <c r="C4" s="172"/>
      <c r="D4" s="172"/>
      <c r="E4" s="172"/>
      <c r="F4" s="173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5" x14ac:dyDescent="0.25">
      <c r="A5" s="174" t="s">
        <v>0</v>
      </c>
      <c r="B5" s="175"/>
      <c r="C5" s="175"/>
      <c r="D5" s="175"/>
      <c r="E5" s="175"/>
      <c r="F5" s="17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x14ac:dyDescent="0.2">
      <c r="A6" s="64"/>
      <c r="B6" s="41"/>
      <c r="C6" s="65"/>
      <c r="D6" s="41"/>
      <c r="E6" s="41"/>
      <c r="F6" s="66"/>
    </row>
    <row r="7" spans="1:256" ht="12.75" x14ac:dyDescent="0.2">
      <c r="A7" s="67" t="s">
        <v>1</v>
      </c>
      <c r="B7" s="67" t="s">
        <v>2</v>
      </c>
      <c r="C7" s="68" t="s">
        <v>60</v>
      </c>
      <c r="D7" s="69" t="s">
        <v>3</v>
      </c>
      <c r="E7" s="67" t="s">
        <v>4</v>
      </c>
      <c r="F7" s="69" t="s">
        <v>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x14ac:dyDescent="0.2">
      <c r="A8" s="70"/>
      <c r="C8" s="50"/>
      <c r="D8" s="51"/>
      <c r="E8" s="30"/>
      <c r="F8" s="53"/>
    </row>
    <row r="9" spans="1:256" x14ac:dyDescent="0.2">
      <c r="A9" s="70" t="s">
        <v>122</v>
      </c>
      <c r="B9" s="44" t="s">
        <v>6</v>
      </c>
      <c r="C9" s="50"/>
      <c r="D9" s="51" t="s">
        <v>3</v>
      </c>
      <c r="E9" s="30"/>
      <c r="F9" s="53" t="s">
        <v>3</v>
      </c>
      <c r="H9" s="71"/>
    </row>
    <row r="10" spans="1:256" x14ac:dyDescent="0.2">
      <c r="A10" s="70" t="s">
        <v>3</v>
      </c>
      <c r="B10" s="44" t="s">
        <v>61</v>
      </c>
      <c r="C10" s="50">
        <v>1</v>
      </c>
      <c r="D10" s="51">
        <f>732874288.53-19354878.09</f>
        <v>713519410.43999994</v>
      </c>
      <c r="E10" s="30"/>
      <c r="F10" s="53"/>
    </row>
    <row r="11" spans="1:256" x14ac:dyDescent="0.2">
      <c r="A11" s="70" t="s">
        <v>3</v>
      </c>
      <c r="B11" s="44" t="s">
        <v>62</v>
      </c>
      <c r="C11" s="52">
        <f>D11/D10</f>
        <v>0.82854267441083529</v>
      </c>
      <c r="D11" s="51">
        <f>607307893.57-16126613</f>
        <v>591181280.57000005</v>
      </c>
      <c r="E11" s="30"/>
      <c r="F11" s="53"/>
    </row>
    <row r="12" spans="1:256" x14ac:dyDescent="0.2">
      <c r="A12" s="70"/>
      <c r="B12" s="44" t="s">
        <v>63</v>
      </c>
      <c r="C12" s="52">
        <f>C10-C11</f>
        <v>0.17145732558916471</v>
      </c>
      <c r="D12" s="51">
        <f>D10-D11</f>
        <v>122338129.86999989</v>
      </c>
      <c r="E12" s="30" t="s">
        <v>3</v>
      </c>
      <c r="F12" s="53"/>
    </row>
    <row r="13" spans="1:256" x14ac:dyDescent="0.2">
      <c r="A13" s="70" t="s">
        <v>3</v>
      </c>
      <c r="C13" s="50"/>
      <c r="D13" s="51"/>
      <c r="E13" s="30"/>
      <c r="F13" s="53" t="s">
        <v>3</v>
      </c>
    </row>
    <row r="14" spans="1:256" x14ac:dyDescent="0.2">
      <c r="A14" s="70" t="str">
        <f>A9</f>
        <v>31.08.14</v>
      </c>
      <c r="B14" s="44" t="s">
        <v>7</v>
      </c>
      <c r="C14" s="50"/>
      <c r="D14" s="51"/>
      <c r="E14" s="30"/>
      <c r="F14" s="53"/>
    </row>
    <row r="15" spans="1:256" x14ac:dyDescent="0.2">
      <c r="A15" s="70"/>
      <c r="B15" s="44" t="s">
        <v>8</v>
      </c>
      <c r="C15" s="50"/>
      <c r="D15" s="51"/>
      <c r="E15" s="30"/>
      <c r="F15" s="53"/>
    </row>
    <row r="16" spans="1:256" x14ac:dyDescent="0.2">
      <c r="A16" s="70"/>
      <c r="B16" s="44" t="s">
        <v>9</v>
      </c>
      <c r="C16" s="50"/>
      <c r="D16" s="51"/>
      <c r="E16" s="30"/>
      <c r="F16" s="53"/>
    </row>
    <row r="17" spans="1:8" x14ac:dyDescent="0.2">
      <c r="A17" s="70"/>
      <c r="B17" s="44" t="s">
        <v>10</v>
      </c>
      <c r="C17" s="50"/>
      <c r="D17" s="51"/>
      <c r="E17" s="30">
        <v>0</v>
      </c>
      <c r="F17" s="53">
        <v>6706977.46</v>
      </c>
    </row>
    <row r="18" spans="1:8" x14ac:dyDescent="0.2">
      <c r="A18" s="70"/>
      <c r="C18" s="50"/>
      <c r="D18" s="51"/>
      <c r="E18" s="30"/>
      <c r="F18" s="53"/>
    </row>
    <row r="19" spans="1:8" x14ac:dyDescent="0.2">
      <c r="A19" s="70"/>
      <c r="C19" s="50"/>
      <c r="D19" s="51"/>
      <c r="E19" s="30"/>
      <c r="F19" s="53"/>
    </row>
    <row r="20" spans="1:8" x14ac:dyDescent="0.2">
      <c r="A20" s="70" t="str">
        <f>A9</f>
        <v>31.08.14</v>
      </c>
      <c r="B20" s="44" t="s">
        <v>50</v>
      </c>
      <c r="C20" s="50"/>
      <c r="D20" s="51"/>
      <c r="E20" s="30"/>
      <c r="F20" s="53"/>
    </row>
    <row r="21" spans="1:8" x14ac:dyDescent="0.2">
      <c r="A21" s="70"/>
      <c r="B21" s="44" t="s">
        <v>51</v>
      </c>
      <c r="C21" s="52">
        <f>E22/D21</f>
        <v>0.19793129481714625</v>
      </c>
      <c r="D21" s="51">
        <v>1157264.95</v>
      </c>
      <c r="E21" s="30"/>
      <c r="F21" s="53"/>
    </row>
    <row r="22" spans="1:8" x14ac:dyDescent="0.2">
      <c r="A22" s="70"/>
      <c r="C22" s="50"/>
      <c r="D22" s="51"/>
      <c r="E22" s="30">
        <v>229058.95</v>
      </c>
      <c r="F22" s="53"/>
    </row>
    <row r="23" spans="1:8" x14ac:dyDescent="0.2">
      <c r="A23" s="70"/>
      <c r="C23" s="50"/>
      <c r="D23" s="51"/>
      <c r="E23" s="30"/>
      <c r="F23" s="53"/>
    </row>
    <row r="24" spans="1:8" x14ac:dyDescent="0.2">
      <c r="A24" s="70" t="str">
        <f>A9</f>
        <v>31.08.14</v>
      </c>
      <c r="B24" s="44" t="s">
        <v>34</v>
      </c>
      <c r="C24" s="50"/>
      <c r="D24" s="51"/>
      <c r="E24" s="30"/>
      <c r="F24" s="53"/>
    </row>
    <row r="25" spans="1:8" x14ac:dyDescent="0.2">
      <c r="A25" s="70"/>
      <c r="B25" s="44" t="s">
        <v>35</v>
      </c>
      <c r="C25" s="50"/>
      <c r="D25" s="51"/>
      <c r="E25" s="30"/>
      <c r="F25" s="53"/>
    </row>
    <row r="26" spans="1:8" ht="12.75" customHeight="1" x14ac:dyDescent="0.2">
      <c r="A26" s="70"/>
      <c r="B26" s="44" t="s">
        <v>36</v>
      </c>
      <c r="C26" s="52">
        <v>0.17150000000000001</v>
      </c>
      <c r="D26" s="98">
        <v>262090.68</v>
      </c>
      <c r="E26" s="30"/>
      <c r="F26" s="53"/>
    </row>
    <row r="27" spans="1:8" x14ac:dyDescent="0.2">
      <c r="A27" s="70"/>
      <c r="B27" s="44" t="s">
        <v>11</v>
      </c>
      <c r="C27" s="50"/>
      <c r="D27" s="51"/>
      <c r="E27" s="30">
        <f>D26*C26</f>
        <v>44948.551620000006</v>
      </c>
      <c r="F27" s="53"/>
    </row>
    <row r="28" spans="1:8" x14ac:dyDescent="0.2">
      <c r="A28" s="70"/>
      <c r="C28" s="50"/>
      <c r="D28" s="51"/>
      <c r="E28" s="30"/>
      <c r="F28" s="53"/>
    </row>
    <row r="29" spans="1:8" x14ac:dyDescent="0.2">
      <c r="A29" s="70" t="str">
        <f>A9</f>
        <v>31.08.14</v>
      </c>
      <c r="B29" s="44" t="s">
        <v>48</v>
      </c>
      <c r="C29" s="50"/>
      <c r="D29" s="51"/>
      <c r="E29" s="30"/>
      <c r="F29" s="53"/>
    </row>
    <row r="30" spans="1:8" x14ac:dyDescent="0.2">
      <c r="A30" s="70"/>
      <c r="B30" s="44" t="s">
        <v>53</v>
      </c>
      <c r="C30" s="52">
        <v>0.17150000000000001</v>
      </c>
      <c r="D30" s="98">
        <v>999446.74</v>
      </c>
      <c r="E30" s="30"/>
      <c r="F30" s="53"/>
    </row>
    <row r="31" spans="1:8" x14ac:dyDescent="0.2">
      <c r="A31" s="70"/>
      <c r="B31" s="44" t="s">
        <v>66</v>
      </c>
      <c r="C31" s="52">
        <v>1.9199999999999998E-2</v>
      </c>
      <c r="D31" s="98">
        <v>250499.83</v>
      </c>
      <c r="E31" s="30"/>
      <c r="F31" s="53"/>
      <c r="H31" s="72"/>
    </row>
    <row r="32" spans="1:8" x14ac:dyDescent="0.2">
      <c r="A32" s="70"/>
      <c r="B32" s="44" t="s">
        <v>67</v>
      </c>
      <c r="C32" s="52">
        <v>0.52370000000000005</v>
      </c>
      <c r="D32" s="98">
        <v>227916.37</v>
      </c>
      <c r="E32" s="30"/>
      <c r="F32" s="53"/>
    </row>
    <row r="33" spans="1:6" x14ac:dyDescent="0.2">
      <c r="A33" s="70"/>
      <c r="B33" s="44" t="s">
        <v>68</v>
      </c>
      <c r="C33" s="52">
        <v>0</v>
      </c>
      <c r="D33" s="51">
        <v>0</v>
      </c>
      <c r="E33" s="30"/>
      <c r="F33" s="53"/>
    </row>
    <row r="34" spans="1:6" x14ac:dyDescent="0.2">
      <c r="A34" s="70"/>
      <c r="B34" s="44" t="s">
        <v>54</v>
      </c>
      <c r="C34" s="52">
        <v>0</v>
      </c>
      <c r="D34" s="51">
        <v>0</v>
      </c>
      <c r="E34" s="30"/>
      <c r="F34" s="53"/>
    </row>
    <row r="35" spans="1:6" x14ac:dyDescent="0.2">
      <c r="A35" s="70"/>
      <c r="B35" s="44" t="s">
        <v>69</v>
      </c>
      <c r="C35" s="52">
        <v>0</v>
      </c>
      <c r="D35" s="51">
        <v>0</v>
      </c>
      <c r="E35" s="30"/>
      <c r="F35" s="53"/>
    </row>
    <row r="36" spans="1:6" x14ac:dyDescent="0.2">
      <c r="A36" s="70"/>
      <c r="B36" s="44" t="s">
        <v>70</v>
      </c>
      <c r="C36" s="52">
        <v>0</v>
      </c>
      <c r="D36" s="51">
        <v>0</v>
      </c>
      <c r="E36" s="30"/>
      <c r="F36" s="53"/>
    </row>
    <row r="37" spans="1:6" x14ac:dyDescent="0.2">
      <c r="A37" s="70"/>
      <c r="B37" s="44" t="s">
        <v>124</v>
      </c>
      <c r="C37" s="52">
        <v>0.19389999999999999</v>
      </c>
      <c r="D37" s="51">
        <v>33357.660000000003</v>
      </c>
      <c r="E37" s="30"/>
      <c r="F37" s="53"/>
    </row>
    <row r="38" spans="1:6" x14ac:dyDescent="0.2">
      <c r="A38" s="70"/>
      <c r="B38" s="44" t="s">
        <v>59</v>
      </c>
      <c r="C38" s="52">
        <v>0.18310000000000001</v>
      </c>
      <c r="D38" s="98">
        <v>735868.1</v>
      </c>
      <c r="E38" s="30"/>
      <c r="F38" s="53"/>
    </row>
    <row r="39" spans="1:6" x14ac:dyDescent="0.2">
      <c r="A39" s="70"/>
      <c r="B39" s="44" t="s">
        <v>79</v>
      </c>
      <c r="C39" s="52">
        <v>0</v>
      </c>
      <c r="D39" s="51">
        <v>0</v>
      </c>
      <c r="E39" s="30"/>
      <c r="F39" s="53"/>
    </row>
    <row r="40" spans="1:6" x14ac:dyDescent="0.2">
      <c r="A40" s="70"/>
      <c r="B40" s="44" t="s">
        <v>80</v>
      </c>
      <c r="C40" s="52">
        <v>0</v>
      </c>
      <c r="D40" s="51">
        <v>0</v>
      </c>
      <c r="E40" s="30"/>
      <c r="F40" s="53"/>
    </row>
    <row r="41" spans="1:6" ht="12.75" x14ac:dyDescent="0.2">
      <c r="A41" s="70"/>
      <c r="B41" s="45" t="s">
        <v>81</v>
      </c>
      <c r="C41" s="52">
        <v>0</v>
      </c>
      <c r="D41" s="51">
        <v>0</v>
      </c>
      <c r="E41" s="30"/>
      <c r="F41" s="53"/>
    </row>
    <row r="42" spans="1:6" ht="12.75" x14ac:dyDescent="0.2">
      <c r="A42" s="70"/>
      <c r="B42" s="45" t="s">
        <v>82</v>
      </c>
      <c r="C42" s="52">
        <v>0</v>
      </c>
      <c r="D42" s="51">
        <v>0</v>
      </c>
      <c r="E42" s="30"/>
      <c r="F42" s="53"/>
    </row>
    <row r="43" spans="1:6" x14ac:dyDescent="0.2">
      <c r="A43" s="70"/>
      <c r="B43" s="44" t="s">
        <v>28</v>
      </c>
      <c r="C43" s="50"/>
      <c r="D43" s="51">
        <f>SUM(D30:D42)</f>
        <v>2247088.6999999997</v>
      </c>
      <c r="E43" s="30"/>
      <c r="F43" s="53"/>
    </row>
    <row r="44" spans="1:6" x14ac:dyDescent="0.2">
      <c r="A44" s="70"/>
      <c r="B44" s="44" t="s">
        <v>11</v>
      </c>
      <c r="C44" s="50"/>
      <c r="D44" s="51"/>
      <c r="E44" s="30">
        <f>(D30*C30)+(D31*C31)+(D32*C32)+(D33*C33)+(D34*C34)+(D35*C35)+(D36*C36)+(D37*C37)+(D38*C38)+(D39*C39)+(D40*C40)+(D41*C41)+(D42*C42)</f>
        <v>436780.01499900001</v>
      </c>
      <c r="F44" s="53"/>
    </row>
    <row r="45" spans="1:6" x14ac:dyDescent="0.2">
      <c r="A45" s="70"/>
      <c r="C45" s="50"/>
      <c r="D45" s="51"/>
      <c r="E45" s="30"/>
      <c r="F45" s="53"/>
    </row>
    <row r="46" spans="1:6" x14ac:dyDescent="0.2">
      <c r="A46" s="70" t="str">
        <f>A9</f>
        <v>31.08.14</v>
      </c>
      <c r="B46" s="44" t="s">
        <v>30</v>
      </c>
      <c r="C46" s="50"/>
      <c r="D46" s="51"/>
      <c r="E46" s="30"/>
      <c r="F46" s="53"/>
    </row>
    <row r="47" spans="1:6" x14ac:dyDescent="0.2">
      <c r="A47" s="70"/>
      <c r="B47" s="44" t="s">
        <v>31</v>
      </c>
      <c r="C47" s="50"/>
      <c r="D47" s="51"/>
      <c r="E47" s="30"/>
      <c r="F47" s="53"/>
    </row>
    <row r="48" spans="1:6" x14ac:dyDescent="0.2">
      <c r="A48" s="70"/>
      <c r="B48" s="44" t="s">
        <v>84</v>
      </c>
      <c r="C48" s="52">
        <v>0.17150000000000001</v>
      </c>
      <c r="D48" s="98">
        <v>670937.65</v>
      </c>
      <c r="E48" s="30"/>
      <c r="F48" s="53"/>
    </row>
    <row r="49" spans="1:6" x14ac:dyDescent="0.2">
      <c r="A49" s="70"/>
      <c r="B49" s="44" t="s">
        <v>78</v>
      </c>
      <c r="C49" s="52">
        <v>0.17150000000000001</v>
      </c>
      <c r="D49" s="98">
        <v>35782.639999999999</v>
      </c>
      <c r="E49" s="30"/>
      <c r="F49" s="53"/>
    </row>
    <row r="50" spans="1:6" x14ac:dyDescent="0.2">
      <c r="A50" s="70"/>
      <c r="B50" s="44" t="s">
        <v>83</v>
      </c>
      <c r="C50" s="52"/>
      <c r="D50" s="51"/>
      <c r="E50" s="30"/>
      <c r="F50" s="53"/>
    </row>
    <row r="51" spans="1:6" x14ac:dyDescent="0.2">
      <c r="A51" s="70"/>
      <c r="B51" s="44" t="s">
        <v>28</v>
      </c>
      <c r="C51" s="52"/>
      <c r="D51" s="51">
        <f>SUM(D48:D49)</f>
        <v>706720.29</v>
      </c>
      <c r="E51" s="30"/>
      <c r="F51" s="53"/>
    </row>
    <row r="52" spans="1:6" x14ac:dyDescent="0.2">
      <c r="A52" s="70"/>
      <c r="B52" s="44" t="s">
        <v>11</v>
      </c>
      <c r="C52" s="52"/>
      <c r="D52" s="51"/>
      <c r="E52" s="30">
        <f>(D48*C48)+(D49*C49)</f>
        <v>121202.52973500002</v>
      </c>
      <c r="F52" s="53"/>
    </row>
    <row r="53" spans="1:6" x14ac:dyDescent="0.2">
      <c r="A53" s="70" t="str">
        <f>A9</f>
        <v>31.08.14</v>
      </c>
      <c r="B53" s="44" t="s">
        <v>12</v>
      </c>
      <c r="C53" s="50"/>
      <c r="D53" s="51"/>
      <c r="E53" s="30"/>
      <c r="F53" s="53"/>
    </row>
    <row r="54" spans="1:6" x14ac:dyDescent="0.2">
      <c r="A54" s="70"/>
      <c r="B54" s="44" t="s">
        <v>91</v>
      </c>
      <c r="C54" s="54"/>
      <c r="D54" s="55">
        <v>0</v>
      </c>
      <c r="E54" s="30"/>
      <c r="F54" s="53"/>
    </row>
    <row r="55" spans="1:6" x14ac:dyDescent="0.2">
      <c r="A55" s="70"/>
      <c r="B55" s="44" t="s">
        <v>11</v>
      </c>
      <c r="C55" s="56"/>
      <c r="D55" s="55"/>
      <c r="E55" s="30">
        <f>D54*C54</f>
        <v>0</v>
      </c>
      <c r="F55" s="53"/>
    </row>
    <row r="56" spans="1:6" x14ac:dyDescent="0.2">
      <c r="A56" s="70"/>
      <c r="B56" s="44" t="s">
        <v>92</v>
      </c>
      <c r="C56" s="52">
        <v>0.24199999999999999</v>
      </c>
      <c r="D56" s="30">
        <v>938379.28</v>
      </c>
      <c r="E56" s="30"/>
      <c r="F56" s="53"/>
    </row>
    <row r="57" spans="1:6" x14ac:dyDescent="0.2">
      <c r="A57" s="70"/>
      <c r="B57" s="44" t="s">
        <v>11</v>
      </c>
      <c r="C57" s="50"/>
      <c r="D57" s="51"/>
      <c r="E57" s="30"/>
      <c r="F57" s="53">
        <f>D56*C56</f>
        <v>227087.78576</v>
      </c>
    </row>
    <row r="58" spans="1:6" x14ac:dyDescent="0.2">
      <c r="A58" s="70"/>
      <c r="C58" s="50"/>
      <c r="D58" s="51"/>
      <c r="E58" s="30"/>
      <c r="F58" s="53"/>
    </row>
    <row r="59" spans="1:6" x14ac:dyDescent="0.2">
      <c r="A59" s="73"/>
      <c r="B59" s="74" t="s">
        <v>76</v>
      </c>
      <c r="C59" s="75"/>
      <c r="D59" s="76"/>
      <c r="E59" s="77">
        <f>SUM(E9:E58)</f>
        <v>831990.04635399999</v>
      </c>
      <c r="F59" s="78">
        <f>SUM(F9:F58)</f>
        <v>6934065.2457600003</v>
      </c>
    </row>
    <row r="64" spans="1:6" ht="12.75" x14ac:dyDescent="0.2">
      <c r="A64" s="79" t="s">
        <v>72</v>
      </c>
      <c r="B64" s="79"/>
      <c r="C64" s="79"/>
      <c r="D64" s="79"/>
      <c r="E64" s="80"/>
      <c r="F64" s="81"/>
    </row>
    <row r="65" spans="1:256" ht="12.75" x14ac:dyDescent="0.2">
      <c r="A65" s="79" t="s">
        <v>73</v>
      </c>
      <c r="B65" s="79"/>
      <c r="C65" s="79"/>
      <c r="D65" s="7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ht="12.75" x14ac:dyDescent="0.2">
      <c r="A66" s="79" t="s">
        <v>74</v>
      </c>
      <c r="B66" s="79"/>
      <c r="C66" s="79"/>
      <c r="D66" s="7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ht="12.75" x14ac:dyDescent="0.2">
      <c r="A67" s="79"/>
      <c r="B67" s="79"/>
      <c r="C67" s="79"/>
      <c r="D67" s="7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256" ht="12.75" x14ac:dyDescent="0.2">
      <c r="A68" s="79"/>
      <c r="B68" s="79"/>
      <c r="C68" s="79"/>
      <c r="D68" s="7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</row>
    <row r="69" spans="1:256" ht="12.75" x14ac:dyDescent="0.2">
      <c r="A69" s="79"/>
      <c r="B69" s="79"/>
      <c r="C69" s="79"/>
      <c r="D69" s="7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256" ht="12.75" x14ac:dyDescent="0.2">
      <c r="A70" s="79"/>
      <c r="B70" s="79"/>
      <c r="C70" s="79"/>
      <c r="D70" s="7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256" ht="12.75" x14ac:dyDescent="0.2">
      <c r="A71" s="79"/>
      <c r="B71" s="79"/>
      <c r="C71" s="79"/>
      <c r="D71" s="7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256" ht="12.75" x14ac:dyDescent="0.2">
      <c r="A72" s="79"/>
      <c r="B72" s="79"/>
      <c r="C72" s="79"/>
      <c r="D72" s="7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</row>
    <row r="73" spans="1:256" ht="12.75" x14ac:dyDescent="0.2">
      <c r="A73" s="79"/>
      <c r="B73" s="79"/>
      <c r="C73" s="79"/>
      <c r="D73" s="7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  <c r="IV73" s="81"/>
    </row>
    <row r="74" spans="1:256" ht="12.75" x14ac:dyDescent="0.2">
      <c r="A74" s="79"/>
      <c r="B74" s="79"/>
      <c r="C74" s="79"/>
      <c r="D74" s="7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</row>
    <row r="75" spans="1:256" ht="12.75" x14ac:dyDescent="0.2">
      <c r="A75" s="79"/>
      <c r="B75" s="79"/>
      <c r="C75" s="79"/>
      <c r="D75" s="7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</row>
    <row r="76" spans="1:256" ht="12.75" x14ac:dyDescent="0.2">
      <c r="A76" s="79"/>
      <c r="B76" s="79"/>
      <c r="C76" s="79"/>
      <c r="D76" s="7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  <c r="IV76" s="81"/>
    </row>
    <row r="77" spans="1:256" ht="18" x14ac:dyDescent="0.2">
      <c r="A77" s="177" t="s">
        <v>49</v>
      </c>
      <c r="B77" s="178"/>
      <c r="C77" s="178"/>
      <c r="D77" s="178"/>
      <c r="E77" s="178"/>
      <c r="F77" s="179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</row>
    <row r="78" spans="1:256" x14ac:dyDescent="0.2">
      <c r="A78" s="180" t="s">
        <v>33</v>
      </c>
      <c r="B78" s="181"/>
      <c r="C78" s="181"/>
      <c r="D78" s="181"/>
      <c r="E78" s="181"/>
      <c r="F78" s="182"/>
    </row>
    <row r="79" spans="1:256" ht="12.75" x14ac:dyDescent="0.2">
      <c r="A79" s="82"/>
      <c r="B79" s="83"/>
      <c r="C79" s="83"/>
      <c r="D79" s="83"/>
      <c r="E79" s="83"/>
      <c r="F79" s="84"/>
    </row>
    <row r="80" spans="1:256" ht="15" x14ac:dyDescent="0.25">
      <c r="A80" s="171" t="s">
        <v>97</v>
      </c>
      <c r="B80" s="172"/>
      <c r="C80" s="172"/>
      <c r="D80" s="172"/>
      <c r="E80" s="172"/>
      <c r="F80" s="173"/>
    </row>
    <row r="81" spans="1:6" ht="15" x14ac:dyDescent="0.25">
      <c r="A81" s="174" t="s">
        <v>0</v>
      </c>
      <c r="B81" s="175"/>
      <c r="C81" s="175"/>
      <c r="D81" s="175"/>
      <c r="E81" s="175"/>
      <c r="F81" s="176"/>
    </row>
    <row r="83" spans="1:6" ht="12.75" x14ac:dyDescent="0.2">
      <c r="A83" s="67" t="s">
        <v>1</v>
      </c>
      <c r="B83" s="67" t="s">
        <v>2</v>
      </c>
      <c r="C83" s="68" t="s">
        <v>60</v>
      </c>
      <c r="D83" s="69" t="s">
        <v>3</v>
      </c>
      <c r="E83" s="67" t="s">
        <v>4</v>
      </c>
      <c r="F83" s="69" t="s">
        <v>5</v>
      </c>
    </row>
    <row r="84" spans="1:6" x14ac:dyDescent="0.2">
      <c r="A84" s="85" t="str">
        <f>A9</f>
        <v>31.08.14</v>
      </c>
      <c r="B84" s="86" t="s">
        <v>55</v>
      </c>
      <c r="C84" s="87"/>
      <c r="D84" s="88"/>
      <c r="E84" s="89"/>
      <c r="F84" s="88"/>
    </row>
    <row r="85" spans="1:6" x14ac:dyDescent="0.2">
      <c r="A85" s="70"/>
      <c r="B85" s="41" t="s">
        <v>121</v>
      </c>
      <c r="C85" s="50"/>
      <c r="D85" s="30"/>
      <c r="E85" s="42"/>
      <c r="F85" s="30"/>
    </row>
    <row r="86" spans="1:6" x14ac:dyDescent="0.2">
      <c r="A86" s="70"/>
      <c r="B86" s="41" t="s">
        <v>57</v>
      </c>
      <c r="C86" s="52">
        <v>1.9199999999999998E-2</v>
      </c>
      <c r="D86" s="97">
        <v>769851.72</v>
      </c>
      <c r="E86" s="42"/>
      <c r="F86" s="30"/>
    </row>
    <row r="87" spans="1:6" x14ac:dyDescent="0.2">
      <c r="A87" s="70"/>
      <c r="B87" s="41" t="s">
        <v>11</v>
      </c>
      <c r="C87" s="50"/>
      <c r="D87" s="30"/>
      <c r="E87" s="42"/>
      <c r="F87" s="30">
        <f>D86*C86</f>
        <v>14781.153023999997</v>
      </c>
    </row>
    <row r="88" spans="1:6" x14ac:dyDescent="0.2">
      <c r="A88" s="70" t="str">
        <f>A9</f>
        <v>31.08.14</v>
      </c>
      <c r="B88" s="41" t="s">
        <v>85</v>
      </c>
      <c r="C88" s="50"/>
      <c r="D88" s="30"/>
      <c r="E88" s="42"/>
      <c r="F88" s="30"/>
    </row>
    <row r="89" spans="1:6" x14ac:dyDescent="0.2">
      <c r="A89" s="70"/>
      <c r="B89" s="41" t="s">
        <v>86</v>
      </c>
      <c r="C89" s="52">
        <v>0.17150000000000001</v>
      </c>
      <c r="D89" s="97">
        <v>492253.07</v>
      </c>
      <c r="E89" s="42"/>
      <c r="F89" s="30"/>
    </row>
    <row r="90" spans="1:6" x14ac:dyDescent="0.2">
      <c r="A90" s="70"/>
      <c r="B90" s="41" t="s">
        <v>87</v>
      </c>
      <c r="C90" s="50"/>
      <c r="D90" s="30"/>
      <c r="E90" s="42"/>
      <c r="F90" s="30"/>
    </row>
    <row r="91" spans="1:6" x14ac:dyDescent="0.2">
      <c r="A91" s="70"/>
      <c r="B91" s="41" t="s">
        <v>11</v>
      </c>
      <c r="C91" s="50"/>
      <c r="D91" s="30"/>
      <c r="E91" s="42"/>
      <c r="F91" s="30">
        <f>D89*C89</f>
        <v>84421.401505000002</v>
      </c>
    </row>
    <row r="92" spans="1:6" x14ac:dyDescent="0.2">
      <c r="A92" s="70" t="str">
        <f>A14</f>
        <v>31.08.14</v>
      </c>
      <c r="B92" s="41" t="s">
        <v>85</v>
      </c>
      <c r="C92" s="50"/>
      <c r="D92" s="30"/>
      <c r="E92" s="42"/>
      <c r="F92" s="30"/>
    </row>
    <row r="93" spans="1:6" x14ac:dyDescent="0.2">
      <c r="A93" s="70"/>
      <c r="B93" s="41" t="s">
        <v>89</v>
      </c>
      <c r="C93" s="52">
        <v>0</v>
      </c>
      <c r="D93" s="30">
        <v>0</v>
      </c>
      <c r="E93" s="42"/>
      <c r="F93" s="30"/>
    </row>
    <row r="94" spans="1:6" x14ac:dyDescent="0.2">
      <c r="A94" s="70"/>
      <c r="B94" s="41" t="s">
        <v>87</v>
      </c>
      <c r="C94" s="50"/>
      <c r="D94" s="30"/>
      <c r="E94" s="42"/>
      <c r="F94" s="30"/>
    </row>
    <row r="95" spans="1:6" x14ac:dyDescent="0.2">
      <c r="A95" s="70"/>
      <c r="B95" s="41" t="s">
        <v>11</v>
      </c>
      <c r="C95" s="50"/>
      <c r="D95" s="30"/>
      <c r="E95" s="42"/>
      <c r="F95" s="30">
        <f>D93*C93</f>
        <v>0</v>
      </c>
    </row>
    <row r="96" spans="1:6" x14ac:dyDescent="0.2">
      <c r="A96" s="70" t="str">
        <f>A14</f>
        <v>31.08.14</v>
      </c>
      <c r="B96" s="41" t="s">
        <v>94</v>
      </c>
      <c r="C96" s="50"/>
      <c r="D96" s="30" t="s">
        <v>3</v>
      </c>
      <c r="E96" s="42"/>
      <c r="F96" s="30" t="s">
        <v>3</v>
      </c>
    </row>
    <row r="97" spans="1:8" x14ac:dyDescent="0.2">
      <c r="A97" s="70" t="s">
        <v>3</v>
      </c>
      <c r="B97" s="41" t="s">
        <v>114</v>
      </c>
      <c r="C97" s="52">
        <v>0.82850000000000001</v>
      </c>
      <c r="D97" s="59">
        <v>1786315.16</v>
      </c>
      <c r="E97" s="60">
        <f>D97*C97</f>
        <v>1479962.1100599999</v>
      </c>
      <c r="F97" s="30"/>
    </row>
    <row r="98" spans="1:8" x14ac:dyDescent="0.2">
      <c r="A98" s="70" t="str">
        <f>A9</f>
        <v>31.08.14</v>
      </c>
      <c r="B98" s="41" t="s">
        <v>13</v>
      </c>
      <c r="C98" s="50"/>
      <c r="D98" s="30"/>
      <c r="E98" s="42"/>
      <c r="F98" s="30" t="s">
        <v>3</v>
      </c>
    </row>
    <row r="99" spans="1:8" x14ac:dyDescent="0.2">
      <c r="A99" s="70" t="s">
        <v>3</v>
      </c>
      <c r="B99" s="41" t="s">
        <v>14</v>
      </c>
      <c r="C99" s="50"/>
      <c r="D99" s="30" t="s">
        <v>3</v>
      </c>
      <c r="E99" s="42" t="s">
        <v>3</v>
      </c>
      <c r="F99" s="30"/>
    </row>
    <row r="100" spans="1:8" x14ac:dyDescent="0.2">
      <c r="A100" s="70" t="s">
        <v>3</v>
      </c>
      <c r="B100" s="41" t="s">
        <v>15</v>
      </c>
      <c r="C100" s="50"/>
      <c r="D100" s="30" t="s">
        <v>3</v>
      </c>
      <c r="E100" s="42">
        <v>622458.61</v>
      </c>
      <c r="F100" s="30"/>
    </row>
    <row r="101" spans="1:8" x14ac:dyDescent="0.2">
      <c r="A101" s="70"/>
      <c r="B101" s="41" t="s">
        <v>3</v>
      </c>
      <c r="C101" s="50"/>
      <c r="D101" s="30" t="s">
        <v>3</v>
      </c>
      <c r="E101" s="42"/>
      <c r="F101" s="30"/>
    </row>
    <row r="102" spans="1:8" x14ac:dyDescent="0.2">
      <c r="A102" s="70" t="s">
        <v>3</v>
      </c>
      <c r="B102" s="41" t="s">
        <v>16</v>
      </c>
      <c r="C102" s="50"/>
      <c r="D102" s="30"/>
      <c r="E102" s="78">
        <f>E59+E97+E100</f>
        <v>2934410.7664139997</v>
      </c>
      <c r="F102" s="78">
        <f>F59+F87+F91+F95</f>
        <v>7033267.8002890004</v>
      </c>
      <c r="H102" s="90"/>
    </row>
    <row r="103" spans="1:8" x14ac:dyDescent="0.2">
      <c r="A103" s="70" t="s">
        <v>3</v>
      </c>
      <c r="B103" s="41" t="s">
        <v>3</v>
      </c>
      <c r="C103" s="50"/>
      <c r="D103" s="30"/>
      <c r="E103" s="42"/>
      <c r="F103" s="30"/>
    </row>
    <row r="104" spans="1:8" x14ac:dyDescent="0.2">
      <c r="A104" s="70" t="str">
        <f>A9</f>
        <v>31.08.14</v>
      </c>
      <c r="B104" s="91" t="s">
        <v>17</v>
      </c>
      <c r="C104" s="92"/>
      <c r="D104" s="30"/>
      <c r="E104" s="42"/>
      <c r="F104" s="30"/>
    </row>
    <row r="105" spans="1:8" x14ac:dyDescent="0.2">
      <c r="A105" s="70"/>
      <c r="B105" s="41" t="s">
        <v>3</v>
      </c>
      <c r="C105" s="50"/>
      <c r="D105" s="30"/>
      <c r="E105" s="42"/>
      <c r="F105" s="30"/>
    </row>
    <row r="106" spans="1:8" x14ac:dyDescent="0.2">
      <c r="A106" s="70"/>
      <c r="B106" s="41" t="s">
        <v>18</v>
      </c>
      <c r="C106" s="50"/>
      <c r="D106" s="30"/>
      <c r="E106" s="42"/>
      <c r="F106" s="30">
        <v>15520295.560000001</v>
      </c>
    </row>
    <row r="107" spans="1:8" x14ac:dyDescent="0.2">
      <c r="A107" s="70"/>
      <c r="B107" s="41" t="s">
        <v>64</v>
      </c>
      <c r="C107" s="50"/>
      <c r="D107" s="30"/>
      <c r="E107" s="42"/>
      <c r="F107" s="30">
        <v>-4464843.01</v>
      </c>
    </row>
    <row r="108" spans="1:8" x14ac:dyDescent="0.2">
      <c r="A108" s="70"/>
      <c r="B108" s="41" t="s">
        <v>65</v>
      </c>
      <c r="C108" s="50"/>
      <c r="D108" s="30"/>
      <c r="E108" s="42"/>
      <c r="F108" s="30">
        <f>F106+F107</f>
        <v>11055452.550000001</v>
      </c>
    </row>
    <row r="109" spans="1:8" x14ac:dyDescent="0.2">
      <c r="A109" s="70" t="s">
        <v>3</v>
      </c>
      <c r="B109" s="41" t="s">
        <v>19</v>
      </c>
      <c r="C109" s="50"/>
      <c r="D109" s="30"/>
      <c r="E109" s="42"/>
      <c r="F109" s="30"/>
    </row>
    <row r="110" spans="1:8" x14ac:dyDescent="0.2">
      <c r="A110" s="70"/>
      <c r="B110" s="41" t="s">
        <v>29</v>
      </c>
      <c r="C110" s="50"/>
      <c r="D110" s="30"/>
      <c r="E110" s="42">
        <v>0</v>
      </c>
      <c r="F110" s="30"/>
    </row>
    <row r="111" spans="1:8" x14ac:dyDescent="0.2">
      <c r="A111" s="70"/>
      <c r="B111" s="41" t="s">
        <v>42</v>
      </c>
      <c r="C111" s="50"/>
      <c r="D111" s="30" t="s">
        <v>3</v>
      </c>
      <c r="E111" s="42">
        <f>E44</f>
        <v>436780.01499900001</v>
      </c>
      <c r="F111" s="30"/>
    </row>
    <row r="112" spans="1:8" x14ac:dyDescent="0.2">
      <c r="A112" s="70"/>
      <c r="B112" s="41" t="s">
        <v>43</v>
      </c>
      <c r="C112" s="50"/>
      <c r="D112" s="30"/>
      <c r="E112" s="42">
        <f>E27</f>
        <v>44948.551620000006</v>
      </c>
      <c r="F112" s="30"/>
    </row>
    <row r="113" spans="1:6" x14ac:dyDescent="0.2">
      <c r="A113" s="70"/>
      <c r="B113" s="41" t="s">
        <v>52</v>
      </c>
      <c r="C113" s="50"/>
      <c r="D113" s="30"/>
      <c r="E113" s="42">
        <f>E22</f>
        <v>229058.95</v>
      </c>
      <c r="F113" s="30"/>
    </row>
    <row r="114" spans="1:6" x14ac:dyDescent="0.2">
      <c r="A114" s="70"/>
      <c r="B114" s="41" t="s">
        <v>113</v>
      </c>
      <c r="C114" s="50"/>
      <c r="D114" s="30" t="s">
        <v>3</v>
      </c>
      <c r="E114" s="42">
        <f>E52</f>
        <v>121202.52973500002</v>
      </c>
      <c r="F114" s="30"/>
    </row>
    <row r="115" spans="1:6" x14ac:dyDescent="0.2">
      <c r="A115" s="70"/>
      <c r="B115" s="41" t="s">
        <v>20</v>
      </c>
      <c r="C115" s="50"/>
      <c r="D115" s="30"/>
      <c r="E115" s="42">
        <f>E55</f>
        <v>0</v>
      </c>
      <c r="F115" s="30"/>
    </row>
    <row r="116" spans="1:6" x14ac:dyDescent="0.2">
      <c r="A116" s="70" t="s">
        <v>3</v>
      </c>
      <c r="B116" s="41" t="s">
        <v>21</v>
      </c>
      <c r="C116" s="50"/>
      <c r="D116" s="30"/>
      <c r="E116" s="42">
        <f>E100</f>
        <v>622458.61</v>
      </c>
      <c r="F116" s="30" t="s">
        <v>3</v>
      </c>
    </row>
    <row r="117" spans="1:6" x14ac:dyDescent="0.2">
      <c r="A117" s="70"/>
      <c r="B117" s="41" t="s">
        <v>96</v>
      </c>
      <c r="C117" s="50"/>
      <c r="D117" s="30"/>
      <c r="E117" s="42">
        <f>E97</f>
        <v>1479962.1100599999</v>
      </c>
      <c r="F117" s="30"/>
    </row>
    <row r="118" spans="1:6" x14ac:dyDescent="0.2">
      <c r="A118" s="70"/>
      <c r="B118" s="41" t="s">
        <v>37</v>
      </c>
      <c r="C118" s="50"/>
      <c r="D118" s="30"/>
      <c r="E118" s="42">
        <f>E17</f>
        <v>0</v>
      </c>
      <c r="F118" s="30"/>
    </row>
    <row r="119" spans="1:6" x14ac:dyDescent="0.2">
      <c r="A119" s="70"/>
      <c r="C119" s="50"/>
      <c r="D119" s="30"/>
      <c r="E119" s="42"/>
      <c r="F119" s="30">
        <f>SUM(E110:E119)</f>
        <v>2934410.7664139997</v>
      </c>
    </row>
    <row r="120" spans="1:6" x14ac:dyDescent="0.2">
      <c r="A120" s="70"/>
      <c r="B120" s="41" t="s">
        <v>22</v>
      </c>
      <c r="C120" s="50"/>
      <c r="D120" s="30"/>
      <c r="E120" s="42"/>
      <c r="F120" s="30" t="s">
        <v>3</v>
      </c>
    </row>
    <row r="121" spans="1:6" x14ac:dyDescent="0.2">
      <c r="A121" s="70"/>
      <c r="B121" s="41" t="s">
        <v>23</v>
      </c>
      <c r="C121" s="50"/>
      <c r="D121" s="30"/>
      <c r="E121" s="42">
        <f>F17</f>
        <v>6706977.46</v>
      </c>
      <c r="F121" s="30"/>
    </row>
    <row r="122" spans="1:6" x14ac:dyDescent="0.2">
      <c r="A122" s="70"/>
      <c r="B122" s="41" t="s">
        <v>102</v>
      </c>
      <c r="C122" s="50"/>
      <c r="D122" s="30"/>
      <c r="E122" s="42">
        <f>F57</f>
        <v>227087.78576</v>
      </c>
      <c r="F122" s="30"/>
    </row>
    <row r="123" spans="1:6" x14ac:dyDescent="0.2">
      <c r="A123" s="70"/>
      <c r="B123" s="41" t="s">
        <v>58</v>
      </c>
      <c r="C123" s="50"/>
      <c r="D123" s="30"/>
      <c r="E123" s="42">
        <f>F87</f>
        <v>14781.153023999997</v>
      </c>
      <c r="F123" s="30"/>
    </row>
    <row r="124" spans="1:6" x14ac:dyDescent="0.2">
      <c r="A124" s="70"/>
      <c r="B124" s="41" t="s">
        <v>90</v>
      </c>
      <c r="C124" s="50"/>
      <c r="D124" s="30"/>
      <c r="E124" s="42">
        <f>F95</f>
        <v>0</v>
      </c>
      <c r="F124" s="30"/>
    </row>
    <row r="125" spans="1:6" x14ac:dyDescent="0.2">
      <c r="A125" s="70"/>
      <c r="B125" s="41" t="s">
        <v>88</v>
      </c>
      <c r="C125" s="50"/>
      <c r="D125" s="30"/>
      <c r="E125" s="42">
        <f>F91</f>
        <v>84421.401505000002</v>
      </c>
      <c r="F125" s="30"/>
    </row>
    <row r="126" spans="1:6" x14ac:dyDescent="0.2">
      <c r="A126" s="70"/>
      <c r="B126" s="41"/>
      <c r="C126" s="50"/>
      <c r="D126" s="30"/>
      <c r="E126" s="42"/>
      <c r="F126" s="30">
        <f>SUM(E121:E125)</f>
        <v>7033267.8002890004</v>
      </c>
    </row>
    <row r="127" spans="1:6" x14ac:dyDescent="0.2">
      <c r="A127" s="70"/>
      <c r="B127" s="41" t="s">
        <v>24</v>
      </c>
      <c r="C127" s="50"/>
      <c r="D127" s="30"/>
      <c r="E127" s="42"/>
      <c r="F127" s="30">
        <f>F108+F119-F126</f>
        <v>6956595.5161250001</v>
      </c>
    </row>
    <row r="128" spans="1:6" x14ac:dyDescent="0.2">
      <c r="A128" s="70"/>
      <c r="B128" s="41" t="s">
        <v>3</v>
      </c>
      <c r="C128" s="50"/>
      <c r="D128" s="30"/>
      <c r="E128" s="42"/>
      <c r="F128" s="30"/>
    </row>
    <row r="129" spans="1:256" x14ac:dyDescent="0.2">
      <c r="A129" s="70"/>
      <c r="B129" s="41" t="s">
        <v>25</v>
      </c>
      <c r="C129" s="50"/>
      <c r="D129" s="30"/>
      <c r="E129" s="42"/>
      <c r="F129" s="30">
        <v>0</v>
      </c>
    </row>
    <row r="130" spans="1:256" x14ac:dyDescent="0.2">
      <c r="A130" s="70" t="s">
        <v>3</v>
      </c>
      <c r="B130" s="41" t="s">
        <v>26</v>
      </c>
      <c r="C130" s="50"/>
      <c r="D130" s="30"/>
      <c r="E130" s="42"/>
      <c r="F130" s="30">
        <f>F127+F129</f>
        <v>6956595.5161250001</v>
      </c>
    </row>
    <row r="131" spans="1:256" x14ac:dyDescent="0.2">
      <c r="A131" s="70"/>
      <c r="B131" s="41"/>
      <c r="C131" s="50"/>
      <c r="D131" s="30"/>
      <c r="E131" s="42"/>
      <c r="F131" s="30"/>
    </row>
    <row r="132" spans="1:256" x14ac:dyDescent="0.2">
      <c r="A132" s="70"/>
      <c r="B132" s="41" t="s">
        <v>27</v>
      </c>
      <c r="C132" s="50"/>
      <c r="D132" s="30"/>
      <c r="E132" s="42"/>
      <c r="F132" s="30">
        <f>F130*15%</f>
        <v>1043489.3274187499</v>
      </c>
    </row>
    <row r="133" spans="1:256" x14ac:dyDescent="0.2">
      <c r="A133" s="70"/>
      <c r="B133" s="41" t="s">
        <v>125</v>
      </c>
      <c r="C133" s="50"/>
      <c r="D133" s="30"/>
      <c r="E133" s="42"/>
      <c r="F133" s="30">
        <v>679659.55</v>
      </c>
    </row>
    <row r="134" spans="1:256" x14ac:dyDescent="0.2">
      <c r="A134" s="70"/>
      <c r="B134" s="41"/>
      <c r="C134" s="50"/>
      <c r="D134" s="30"/>
      <c r="E134" s="42"/>
      <c r="F134" s="30"/>
    </row>
    <row r="135" spans="1:256" x14ac:dyDescent="0.2">
      <c r="A135" s="70"/>
      <c r="B135" s="41" t="s">
        <v>38</v>
      </c>
      <c r="C135" s="50"/>
      <c r="D135" s="30"/>
      <c r="E135" s="42"/>
      <c r="F135" s="30">
        <f>F132+F133</f>
        <v>1723148.87741875</v>
      </c>
    </row>
    <row r="136" spans="1:256" ht="12.75" customHeight="1" x14ac:dyDescent="0.2">
      <c r="A136" s="70"/>
      <c r="B136" s="41" t="s">
        <v>44</v>
      </c>
      <c r="C136" s="50"/>
      <c r="D136" s="30"/>
      <c r="E136" s="42"/>
      <c r="F136" s="30">
        <v>1362671.59</v>
      </c>
      <c r="H136" s="90"/>
    </row>
    <row r="137" spans="1:256" x14ac:dyDescent="0.2">
      <c r="A137" s="70"/>
      <c r="B137" s="41" t="s">
        <v>46</v>
      </c>
      <c r="C137" s="50"/>
      <c r="D137" s="30"/>
      <c r="E137" s="42"/>
      <c r="F137" s="30">
        <v>0</v>
      </c>
    </row>
    <row r="138" spans="1:256" x14ac:dyDescent="0.2">
      <c r="A138" s="70"/>
      <c r="B138" s="41" t="s">
        <v>47</v>
      </c>
      <c r="C138" s="50"/>
      <c r="D138" s="30"/>
      <c r="E138" s="42"/>
      <c r="F138" s="30">
        <v>30000</v>
      </c>
    </row>
    <row r="139" spans="1:256" x14ac:dyDescent="0.2">
      <c r="A139" s="70"/>
      <c r="B139" s="41" t="s">
        <v>45</v>
      </c>
      <c r="C139" s="50"/>
      <c r="D139" s="30"/>
      <c r="E139" s="42"/>
      <c r="F139" s="30"/>
    </row>
    <row r="140" spans="1:256" x14ac:dyDescent="0.2">
      <c r="A140" s="70"/>
      <c r="B140" s="41"/>
      <c r="C140" s="50"/>
      <c r="D140" s="30"/>
      <c r="E140" s="42"/>
      <c r="F140" s="30"/>
    </row>
    <row r="141" spans="1:256" x14ac:dyDescent="0.2">
      <c r="A141" s="70"/>
      <c r="B141" s="41" t="s">
        <v>39</v>
      </c>
      <c r="C141" s="50"/>
      <c r="D141" s="30"/>
      <c r="E141" s="42"/>
      <c r="F141" s="30">
        <f>IF((F135-F136-F137-F138-F139)&lt;0,0,F135-F136-F137-F138-F139)</f>
        <v>330477.28741874988</v>
      </c>
    </row>
    <row r="142" spans="1:256" x14ac:dyDescent="0.2">
      <c r="A142" s="70"/>
      <c r="B142" s="41" t="s">
        <v>40</v>
      </c>
      <c r="C142" s="50"/>
      <c r="D142" s="30"/>
      <c r="E142" s="42"/>
      <c r="F142" s="30">
        <v>0</v>
      </c>
    </row>
    <row r="143" spans="1:256" x14ac:dyDescent="0.2">
      <c r="A143" s="70"/>
      <c r="B143" s="41" t="s">
        <v>41</v>
      </c>
      <c r="C143" s="50"/>
      <c r="D143" s="30"/>
      <c r="E143" s="42"/>
      <c r="F143" s="30">
        <f>F135-F136</f>
        <v>360477.28741874988</v>
      </c>
    </row>
    <row r="144" spans="1:256" ht="12.75" x14ac:dyDescent="0.2">
      <c r="A144" s="73"/>
      <c r="B144" s="74" t="s">
        <v>3</v>
      </c>
      <c r="C144" s="75"/>
      <c r="D144" s="76"/>
      <c r="E144" s="93" t="s">
        <v>3</v>
      </c>
      <c r="F144" s="93" t="s">
        <v>3</v>
      </c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  <c r="IU144" s="81"/>
      <c r="IV144" s="81"/>
    </row>
    <row r="145" spans="1:256" ht="12.75" x14ac:dyDescent="0.2">
      <c r="A145" s="44" t="s">
        <v>75</v>
      </c>
      <c r="F145" s="95" t="s">
        <v>123</v>
      </c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</row>
    <row r="146" spans="1:256" ht="12.75" x14ac:dyDescent="0.2">
      <c r="F146" s="95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  <c r="HV146" s="81"/>
      <c r="HW146" s="81"/>
      <c r="HX146" s="81"/>
      <c r="HY146" s="81"/>
      <c r="HZ146" s="81"/>
      <c r="IA146" s="81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  <c r="IN146" s="81"/>
      <c r="IO146" s="81"/>
      <c r="IP146" s="81"/>
      <c r="IQ146" s="81"/>
      <c r="IR146" s="81"/>
      <c r="IS146" s="81"/>
      <c r="IT146" s="81"/>
      <c r="IU146" s="81"/>
      <c r="IV146" s="81"/>
    </row>
    <row r="147" spans="1:256" ht="12.75" x14ac:dyDescent="0.2">
      <c r="F147" s="96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  <c r="HV147" s="81"/>
      <c r="HW147" s="81"/>
      <c r="HX147" s="81"/>
      <c r="HY147" s="81"/>
      <c r="HZ147" s="81"/>
      <c r="IA147" s="81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  <c r="IN147" s="81"/>
      <c r="IO147" s="81"/>
      <c r="IP147" s="81"/>
      <c r="IQ147" s="81"/>
      <c r="IR147" s="81"/>
      <c r="IS147" s="81"/>
      <c r="IT147" s="81"/>
      <c r="IU147" s="81"/>
      <c r="IV147" s="81"/>
    </row>
    <row r="148" spans="1:256" ht="12.75" x14ac:dyDescent="0.2">
      <c r="F148" s="95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  <c r="IN148" s="81"/>
      <c r="IO148" s="81"/>
      <c r="IP148" s="81"/>
      <c r="IQ148" s="81"/>
      <c r="IR148" s="81"/>
      <c r="IS148" s="81"/>
      <c r="IT148" s="81"/>
      <c r="IU148" s="81"/>
      <c r="IV148" s="81"/>
    </row>
    <row r="149" spans="1:256" ht="12.75" x14ac:dyDescent="0.2">
      <c r="F149" s="95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  <c r="IN149" s="81"/>
      <c r="IO149" s="81"/>
      <c r="IP149" s="81"/>
      <c r="IQ149" s="81"/>
      <c r="IR149" s="81"/>
      <c r="IS149" s="81"/>
      <c r="IT149" s="81"/>
      <c r="IU149" s="81"/>
      <c r="IV149" s="81"/>
    </row>
    <row r="150" spans="1:256" ht="12.75" x14ac:dyDescent="0.2">
      <c r="A150" s="79" t="s">
        <v>72</v>
      </c>
      <c r="B150" s="79"/>
      <c r="C150" s="79"/>
      <c r="D150" s="79"/>
      <c r="E150" s="80"/>
      <c r="F150" s="81"/>
    </row>
    <row r="151" spans="1:256" ht="12.75" x14ac:dyDescent="0.2">
      <c r="A151" s="79" t="s">
        <v>73</v>
      </c>
      <c r="B151" s="79"/>
      <c r="C151" s="79"/>
      <c r="D151" s="79"/>
      <c r="E151" s="81"/>
      <c r="F151" s="81"/>
    </row>
    <row r="152" spans="1:256" ht="12.75" x14ac:dyDescent="0.2">
      <c r="A152" s="79" t="s">
        <v>74</v>
      </c>
      <c r="B152" s="79"/>
      <c r="C152" s="79"/>
      <c r="D152" s="79"/>
      <c r="E152" s="81"/>
      <c r="F152" s="81"/>
    </row>
  </sheetData>
  <mergeCells count="8">
    <mergeCell ref="A80:F80"/>
    <mergeCell ref="A81:F81"/>
    <mergeCell ref="A1:F1"/>
    <mergeCell ref="A2:F2"/>
    <mergeCell ref="A4:F4"/>
    <mergeCell ref="A5:F5"/>
    <mergeCell ref="A77:F77"/>
    <mergeCell ref="A78:F78"/>
  </mergeCells>
  <pageMargins left="0.51181102362204722" right="0.51181102362204722" top="0.78740157480314965" bottom="0.78740157480314965" header="0.31496062992125984" footer="0.31496062992125984"/>
  <pageSetup paperSize="9" scale="79" fitToHeight="2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48"/>
  <sheetViews>
    <sheetView topLeftCell="A113" workbookViewId="0">
      <selection activeCell="A4" sqref="A4:F4"/>
    </sheetView>
  </sheetViews>
  <sheetFormatPr defaultColWidth="11.42578125" defaultRowHeight="12" x14ac:dyDescent="0.2"/>
  <cols>
    <col min="1" max="1" width="7.7109375" style="44" customWidth="1"/>
    <col min="2" max="2" width="47.5703125" style="44" customWidth="1"/>
    <col min="3" max="3" width="12.42578125" style="94" customWidth="1"/>
    <col min="4" max="4" width="14.5703125" style="44" bestFit="1" customWidth="1"/>
    <col min="5" max="6" width="13.5703125" style="44" bestFit="1" customWidth="1"/>
    <col min="7" max="7" width="11.42578125" style="44"/>
    <col min="8" max="8" width="13.5703125" style="44" bestFit="1" customWidth="1"/>
    <col min="9" max="256" width="11.42578125" style="44"/>
    <col min="257" max="257" width="7.7109375" style="44" customWidth="1"/>
    <col min="258" max="258" width="47.5703125" style="44" customWidth="1"/>
    <col min="259" max="259" width="12.42578125" style="44" customWidth="1"/>
    <col min="260" max="260" width="14.5703125" style="44" bestFit="1" customWidth="1"/>
    <col min="261" max="262" width="13.5703125" style="44" bestFit="1" customWidth="1"/>
    <col min="263" max="263" width="11.42578125" style="44"/>
    <col min="264" max="264" width="13.5703125" style="44" bestFit="1" customWidth="1"/>
    <col min="265" max="512" width="11.42578125" style="44"/>
    <col min="513" max="513" width="7.7109375" style="44" customWidth="1"/>
    <col min="514" max="514" width="47.5703125" style="44" customWidth="1"/>
    <col min="515" max="515" width="12.42578125" style="44" customWidth="1"/>
    <col min="516" max="516" width="14.5703125" style="44" bestFit="1" customWidth="1"/>
    <col min="517" max="518" width="13.5703125" style="44" bestFit="1" customWidth="1"/>
    <col min="519" max="519" width="11.42578125" style="44"/>
    <col min="520" max="520" width="13.5703125" style="44" bestFit="1" customWidth="1"/>
    <col min="521" max="768" width="11.42578125" style="44"/>
    <col min="769" max="769" width="7.7109375" style="44" customWidth="1"/>
    <col min="770" max="770" width="47.5703125" style="44" customWidth="1"/>
    <col min="771" max="771" width="12.42578125" style="44" customWidth="1"/>
    <col min="772" max="772" width="14.5703125" style="44" bestFit="1" customWidth="1"/>
    <col min="773" max="774" width="13.5703125" style="44" bestFit="1" customWidth="1"/>
    <col min="775" max="775" width="11.42578125" style="44"/>
    <col min="776" max="776" width="13.5703125" style="44" bestFit="1" customWidth="1"/>
    <col min="777" max="1024" width="11.42578125" style="44"/>
    <col min="1025" max="1025" width="7.7109375" style="44" customWidth="1"/>
    <col min="1026" max="1026" width="47.5703125" style="44" customWidth="1"/>
    <col min="1027" max="1027" width="12.42578125" style="44" customWidth="1"/>
    <col min="1028" max="1028" width="14.5703125" style="44" bestFit="1" customWidth="1"/>
    <col min="1029" max="1030" width="13.5703125" style="44" bestFit="1" customWidth="1"/>
    <col min="1031" max="1031" width="11.42578125" style="44"/>
    <col min="1032" max="1032" width="13.5703125" style="44" bestFit="1" customWidth="1"/>
    <col min="1033" max="1280" width="11.42578125" style="44"/>
    <col min="1281" max="1281" width="7.7109375" style="44" customWidth="1"/>
    <col min="1282" max="1282" width="47.5703125" style="44" customWidth="1"/>
    <col min="1283" max="1283" width="12.42578125" style="44" customWidth="1"/>
    <col min="1284" max="1284" width="14.5703125" style="44" bestFit="1" customWidth="1"/>
    <col min="1285" max="1286" width="13.5703125" style="44" bestFit="1" customWidth="1"/>
    <col min="1287" max="1287" width="11.42578125" style="44"/>
    <col min="1288" max="1288" width="13.5703125" style="44" bestFit="1" customWidth="1"/>
    <col min="1289" max="1536" width="11.42578125" style="44"/>
    <col min="1537" max="1537" width="7.7109375" style="44" customWidth="1"/>
    <col min="1538" max="1538" width="47.5703125" style="44" customWidth="1"/>
    <col min="1539" max="1539" width="12.42578125" style="44" customWidth="1"/>
    <col min="1540" max="1540" width="14.5703125" style="44" bestFit="1" customWidth="1"/>
    <col min="1541" max="1542" width="13.5703125" style="44" bestFit="1" customWidth="1"/>
    <col min="1543" max="1543" width="11.42578125" style="44"/>
    <col min="1544" max="1544" width="13.5703125" style="44" bestFit="1" customWidth="1"/>
    <col min="1545" max="1792" width="11.42578125" style="44"/>
    <col min="1793" max="1793" width="7.7109375" style="44" customWidth="1"/>
    <col min="1794" max="1794" width="47.5703125" style="44" customWidth="1"/>
    <col min="1795" max="1795" width="12.42578125" style="44" customWidth="1"/>
    <col min="1796" max="1796" width="14.5703125" style="44" bestFit="1" customWidth="1"/>
    <col min="1797" max="1798" width="13.5703125" style="44" bestFit="1" customWidth="1"/>
    <col min="1799" max="1799" width="11.42578125" style="44"/>
    <col min="1800" max="1800" width="13.5703125" style="44" bestFit="1" customWidth="1"/>
    <col min="1801" max="2048" width="11.42578125" style="44"/>
    <col min="2049" max="2049" width="7.7109375" style="44" customWidth="1"/>
    <col min="2050" max="2050" width="47.5703125" style="44" customWidth="1"/>
    <col min="2051" max="2051" width="12.42578125" style="44" customWidth="1"/>
    <col min="2052" max="2052" width="14.5703125" style="44" bestFit="1" customWidth="1"/>
    <col min="2053" max="2054" width="13.5703125" style="44" bestFit="1" customWidth="1"/>
    <col min="2055" max="2055" width="11.42578125" style="44"/>
    <col min="2056" max="2056" width="13.5703125" style="44" bestFit="1" customWidth="1"/>
    <col min="2057" max="2304" width="11.42578125" style="44"/>
    <col min="2305" max="2305" width="7.7109375" style="44" customWidth="1"/>
    <col min="2306" max="2306" width="47.5703125" style="44" customWidth="1"/>
    <col min="2307" max="2307" width="12.42578125" style="44" customWidth="1"/>
    <col min="2308" max="2308" width="14.5703125" style="44" bestFit="1" customWidth="1"/>
    <col min="2309" max="2310" width="13.5703125" style="44" bestFit="1" customWidth="1"/>
    <col min="2311" max="2311" width="11.42578125" style="44"/>
    <col min="2312" max="2312" width="13.5703125" style="44" bestFit="1" customWidth="1"/>
    <col min="2313" max="2560" width="11.42578125" style="44"/>
    <col min="2561" max="2561" width="7.7109375" style="44" customWidth="1"/>
    <col min="2562" max="2562" width="47.5703125" style="44" customWidth="1"/>
    <col min="2563" max="2563" width="12.42578125" style="44" customWidth="1"/>
    <col min="2564" max="2564" width="14.5703125" style="44" bestFit="1" customWidth="1"/>
    <col min="2565" max="2566" width="13.5703125" style="44" bestFit="1" customWidth="1"/>
    <col min="2567" max="2567" width="11.42578125" style="44"/>
    <col min="2568" max="2568" width="13.5703125" style="44" bestFit="1" customWidth="1"/>
    <col min="2569" max="2816" width="11.42578125" style="44"/>
    <col min="2817" max="2817" width="7.7109375" style="44" customWidth="1"/>
    <col min="2818" max="2818" width="47.5703125" style="44" customWidth="1"/>
    <col min="2819" max="2819" width="12.42578125" style="44" customWidth="1"/>
    <col min="2820" max="2820" width="14.5703125" style="44" bestFit="1" customWidth="1"/>
    <col min="2821" max="2822" width="13.5703125" style="44" bestFit="1" customWidth="1"/>
    <col min="2823" max="2823" width="11.42578125" style="44"/>
    <col min="2824" max="2824" width="13.5703125" style="44" bestFit="1" customWidth="1"/>
    <col min="2825" max="3072" width="11.42578125" style="44"/>
    <col min="3073" max="3073" width="7.7109375" style="44" customWidth="1"/>
    <col min="3074" max="3074" width="47.5703125" style="44" customWidth="1"/>
    <col min="3075" max="3075" width="12.42578125" style="44" customWidth="1"/>
    <col min="3076" max="3076" width="14.5703125" style="44" bestFit="1" customWidth="1"/>
    <col min="3077" max="3078" width="13.5703125" style="44" bestFit="1" customWidth="1"/>
    <col min="3079" max="3079" width="11.42578125" style="44"/>
    <col min="3080" max="3080" width="13.5703125" style="44" bestFit="1" customWidth="1"/>
    <col min="3081" max="3328" width="11.42578125" style="44"/>
    <col min="3329" max="3329" width="7.7109375" style="44" customWidth="1"/>
    <col min="3330" max="3330" width="47.5703125" style="44" customWidth="1"/>
    <col min="3331" max="3331" width="12.42578125" style="44" customWidth="1"/>
    <col min="3332" max="3332" width="14.5703125" style="44" bestFit="1" customWidth="1"/>
    <col min="3333" max="3334" width="13.5703125" style="44" bestFit="1" customWidth="1"/>
    <col min="3335" max="3335" width="11.42578125" style="44"/>
    <col min="3336" max="3336" width="13.5703125" style="44" bestFit="1" customWidth="1"/>
    <col min="3337" max="3584" width="11.42578125" style="44"/>
    <col min="3585" max="3585" width="7.7109375" style="44" customWidth="1"/>
    <col min="3586" max="3586" width="47.5703125" style="44" customWidth="1"/>
    <col min="3587" max="3587" width="12.42578125" style="44" customWidth="1"/>
    <col min="3588" max="3588" width="14.5703125" style="44" bestFit="1" customWidth="1"/>
    <col min="3589" max="3590" width="13.5703125" style="44" bestFit="1" customWidth="1"/>
    <col min="3591" max="3591" width="11.42578125" style="44"/>
    <col min="3592" max="3592" width="13.5703125" style="44" bestFit="1" customWidth="1"/>
    <col min="3593" max="3840" width="11.42578125" style="44"/>
    <col min="3841" max="3841" width="7.7109375" style="44" customWidth="1"/>
    <col min="3842" max="3842" width="47.5703125" style="44" customWidth="1"/>
    <col min="3843" max="3843" width="12.42578125" style="44" customWidth="1"/>
    <col min="3844" max="3844" width="14.5703125" style="44" bestFit="1" customWidth="1"/>
    <col min="3845" max="3846" width="13.5703125" style="44" bestFit="1" customWidth="1"/>
    <col min="3847" max="3847" width="11.42578125" style="44"/>
    <col min="3848" max="3848" width="13.5703125" style="44" bestFit="1" customWidth="1"/>
    <col min="3849" max="4096" width="11.42578125" style="44"/>
    <col min="4097" max="4097" width="7.7109375" style="44" customWidth="1"/>
    <col min="4098" max="4098" width="47.5703125" style="44" customWidth="1"/>
    <col min="4099" max="4099" width="12.42578125" style="44" customWidth="1"/>
    <col min="4100" max="4100" width="14.5703125" style="44" bestFit="1" customWidth="1"/>
    <col min="4101" max="4102" width="13.5703125" style="44" bestFit="1" customWidth="1"/>
    <col min="4103" max="4103" width="11.42578125" style="44"/>
    <col min="4104" max="4104" width="13.5703125" style="44" bestFit="1" customWidth="1"/>
    <col min="4105" max="4352" width="11.42578125" style="44"/>
    <col min="4353" max="4353" width="7.7109375" style="44" customWidth="1"/>
    <col min="4354" max="4354" width="47.5703125" style="44" customWidth="1"/>
    <col min="4355" max="4355" width="12.42578125" style="44" customWidth="1"/>
    <col min="4356" max="4356" width="14.5703125" style="44" bestFit="1" customWidth="1"/>
    <col min="4357" max="4358" width="13.5703125" style="44" bestFit="1" customWidth="1"/>
    <col min="4359" max="4359" width="11.42578125" style="44"/>
    <col min="4360" max="4360" width="13.5703125" style="44" bestFit="1" customWidth="1"/>
    <col min="4361" max="4608" width="11.42578125" style="44"/>
    <col min="4609" max="4609" width="7.7109375" style="44" customWidth="1"/>
    <col min="4610" max="4610" width="47.5703125" style="44" customWidth="1"/>
    <col min="4611" max="4611" width="12.42578125" style="44" customWidth="1"/>
    <col min="4612" max="4612" width="14.5703125" style="44" bestFit="1" customWidth="1"/>
    <col min="4613" max="4614" width="13.5703125" style="44" bestFit="1" customWidth="1"/>
    <col min="4615" max="4615" width="11.42578125" style="44"/>
    <col min="4616" max="4616" width="13.5703125" style="44" bestFit="1" customWidth="1"/>
    <col min="4617" max="4864" width="11.42578125" style="44"/>
    <col min="4865" max="4865" width="7.7109375" style="44" customWidth="1"/>
    <col min="4866" max="4866" width="47.5703125" style="44" customWidth="1"/>
    <col min="4867" max="4867" width="12.42578125" style="44" customWidth="1"/>
    <col min="4868" max="4868" width="14.5703125" style="44" bestFit="1" customWidth="1"/>
    <col min="4869" max="4870" width="13.5703125" style="44" bestFit="1" customWidth="1"/>
    <col min="4871" max="4871" width="11.42578125" style="44"/>
    <col min="4872" max="4872" width="13.5703125" style="44" bestFit="1" customWidth="1"/>
    <col min="4873" max="5120" width="11.42578125" style="44"/>
    <col min="5121" max="5121" width="7.7109375" style="44" customWidth="1"/>
    <col min="5122" max="5122" width="47.5703125" style="44" customWidth="1"/>
    <col min="5123" max="5123" width="12.42578125" style="44" customWidth="1"/>
    <col min="5124" max="5124" width="14.5703125" style="44" bestFit="1" customWidth="1"/>
    <col min="5125" max="5126" width="13.5703125" style="44" bestFit="1" customWidth="1"/>
    <col min="5127" max="5127" width="11.42578125" style="44"/>
    <col min="5128" max="5128" width="13.5703125" style="44" bestFit="1" customWidth="1"/>
    <col min="5129" max="5376" width="11.42578125" style="44"/>
    <col min="5377" max="5377" width="7.7109375" style="44" customWidth="1"/>
    <col min="5378" max="5378" width="47.5703125" style="44" customWidth="1"/>
    <col min="5379" max="5379" width="12.42578125" style="44" customWidth="1"/>
    <col min="5380" max="5380" width="14.5703125" style="44" bestFit="1" customWidth="1"/>
    <col min="5381" max="5382" width="13.5703125" style="44" bestFit="1" customWidth="1"/>
    <col min="5383" max="5383" width="11.42578125" style="44"/>
    <col min="5384" max="5384" width="13.5703125" style="44" bestFit="1" customWidth="1"/>
    <col min="5385" max="5632" width="11.42578125" style="44"/>
    <col min="5633" max="5633" width="7.7109375" style="44" customWidth="1"/>
    <col min="5634" max="5634" width="47.5703125" style="44" customWidth="1"/>
    <col min="5635" max="5635" width="12.42578125" style="44" customWidth="1"/>
    <col min="5636" max="5636" width="14.5703125" style="44" bestFit="1" customWidth="1"/>
    <col min="5637" max="5638" width="13.5703125" style="44" bestFit="1" customWidth="1"/>
    <col min="5639" max="5639" width="11.42578125" style="44"/>
    <col min="5640" max="5640" width="13.5703125" style="44" bestFit="1" customWidth="1"/>
    <col min="5641" max="5888" width="11.42578125" style="44"/>
    <col min="5889" max="5889" width="7.7109375" style="44" customWidth="1"/>
    <col min="5890" max="5890" width="47.5703125" style="44" customWidth="1"/>
    <col min="5891" max="5891" width="12.42578125" style="44" customWidth="1"/>
    <col min="5892" max="5892" width="14.5703125" style="44" bestFit="1" customWidth="1"/>
    <col min="5893" max="5894" width="13.5703125" style="44" bestFit="1" customWidth="1"/>
    <col min="5895" max="5895" width="11.42578125" style="44"/>
    <col min="5896" max="5896" width="13.5703125" style="44" bestFit="1" customWidth="1"/>
    <col min="5897" max="6144" width="11.42578125" style="44"/>
    <col min="6145" max="6145" width="7.7109375" style="44" customWidth="1"/>
    <col min="6146" max="6146" width="47.5703125" style="44" customWidth="1"/>
    <col min="6147" max="6147" width="12.42578125" style="44" customWidth="1"/>
    <col min="6148" max="6148" width="14.5703125" style="44" bestFit="1" customWidth="1"/>
    <col min="6149" max="6150" width="13.5703125" style="44" bestFit="1" customWidth="1"/>
    <col min="6151" max="6151" width="11.42578125" style="44"/>
    <col min="6152" max="6152" width="13.5703125" style="44" bestFit="1" customWidth="1"/>
    <col min="6153" max="6400" width="11.42578125" style="44"/>
    <col min="6401" max="6401" width="7.7109375" style="44" customWidth="1"/>
    <col min="6402" max="6402" width="47.5703125" style="44" customWidth="1"/>
    <col min="6403" max="6403" width="12.42578125" style="44" customWidth="1"/>
    <col min="6404" max="6404" width="14.5703125" style="44" bestFit="1" customWidth="1"/>
    <col min="6405" max="6406" width="13.5703125" style="44" bestFit="1" customWidth="1"/>
    <col min="6407" max="6407" width="11.42578125" style="44"/>
    <col min="6408" max="6408" width="13.5703125" style="44" bestFit="1" customWidth="1"/>
    <col min="6409" max="6656" width="11.42578125" style="44"/>
    <col min="6657" max="6657" width="7.7109375" style="44" customWidth="1"/>
    <col min="6658" max="6658" width="47.5703125" style="44" customWidth="1"/>
    <col min="6659" max="6659" width="12.42578125" style="44" customWidth="1"/>
    <col min="6660" max="6660" width="14.5703125" style="44" bestFit="1" customWidth="1"/>
    <col min="6661" max="6662" width="13.5703125" style="44" bestFit="1" customWidth="1"/>
    <col min="6663" max="6663" width="11.42578125" style="44"/>
    <col min="6664" max="6664" width="13.5703125" style="44" bestFit="1" customWidth="1"/>
    <col min="6665" max="6912" width="11.42578125" style="44"/>
    <col min="6913" max="6913" width="7.7109375" style="44" customWidth="1"/>
    <col min="6914" max="6914" width="47.5703125" style="44" customWidth="1"/>
    <col min="6915" max="6915" width="12.42578125" style="44" customWidth="1"/>
    <col min="6916" max="6916" width="14.5703125" style="44" bestFit="1" customWidth="1"/>
    <col min="6917" max="6918" width="13.5703125" style="44" bestFit="1" customWidth="1"/>
    <col min="6919" max="6919" width="11.42578125" style="44"/>
    <col min="6920" max="6920" width="13.5703125" style="44" bestFit="1" customWidth="1"/>
    <col min="6921" max="7168" width="11.42578125" style="44"/>
    <col min="7169" max="7169" width="7.7109375" style="44" customWidth="1"/>
    <col min="7170" max="7170" width="47.5703125" style="44" customWidth="1"/>
    <col min="7171" max="7171" width="12.42578125" style="44" customWidth="1"/>
    <col min="7172" max="7172" width="14.5703125" style="44" bestFit="1" customWidth="1"/>
    <col min="7173" max="7174" width="13.5703125" style="44" bestFit="1" customWidth="1"/>
    <col min="7175" max="7175" width="11.42578125" style="44"/>
    <col min="7176" max="7176" width="13.5703125" style="44" bestFit="1" customWidth="1"/>
    <col min="7177" max="7424" width="11.42578125" style="44"/>
    <col min="7425" max="7425" width="7.7109375" style="44" customWidth="1"/>
    <col min="7426" max="7426" width="47.5703125" style="44" customWidth="1"/>
    <col min="7427" max="7427" width="12.42578125" style="44" customWidth="1"/>
    <col min="7428" max="7428" width="14.5703125" style="44" bestFit="1" customWidth="1"/>
    <col min="7429" max="7430" width="13.5703125" style="44" bestFit="1" customWidth="1"/>
    <col min="7431" max="7431" width="11.42578125" style="44"/>
    <col min="7432" max="7432" width="13.5703125" style="44" bestFit="1" customWidth="1"/>
    <col min="7433" max="7680" width="11.42578125" style="44"/>
    <col min="7681" max="7681" width="7.7109375" style="44" customWidth="1"/>
    <col min="7682" max="7682" width="47.5703125" style="44" customWidth="1"/>
    <col min="7683" max="7683" width="12.42578125" style="44" customWidth="1"/>
    <col min="7684" max="7684" width="14.5703125" style="44" bestFit="1" customWidth="1"/>
    <col min="7685" max="7686" width="13.5703125" style="44" bestFit="1" customWidth="1"/>
    <col min="7687" max="7687" width="11.42578125" style="44"/>
    <col min="7688" max="7688" width="13.5703125" style="44" bestFit="1" customWidth="1"/>
    <col min="7689" max="7936" width="11.42578125" style="44"/>
    <col min="7937" max="7937" width="7.7109375" style="44" customWidth="1"/>
    <col min="7938" max="7938" width="47.5703125" style="44" customWidth="1"/>
    <col min="7939" max="7939" width="12.42578125" style="44" customWidth="1"/>
    <col min="7940" max="7940" width="14.5703125" style="44" bestFit="1" customWidth="1"/>
    <col min="7941" max="7942" width="13.5703125" style="44" bestFit="1" customWidth="1"/>
    <col min="7943" max="7943" width="11.42578125" style="44"/>
    <col min="7944" max="7944" width="13.5703125" style="44" bestFit="1" customWidth="1"/>
    <col min="7945" max="8192" width="11.42578125" style="44"/>
    <col min="8193" max="8193" width="7.7109375" style="44" customWidth="1"/>
    <col min="8194" max="8194" width="47.5703125" style="44" customWidth="1"/>
    <col min="8195" max="8195" width="12.42578125" style="44" customWidth="1"/>
    <col min="8196" max="8196" width="14.5703125" style="44" bestFit="1" customWidth="1"/>
    <col min="8197" max="8198" width="13.5703125" style="44" bestFit="1" customWidth="1"/>
    <col min="8199" max="8199" width="11.42578125" style="44"/>
    <col min="8200" max="8200" width="13.5703125" style="44" bestFit="1" customWidth="1"/>
    <col min="8201" max="8448" width="11.42578125" style="44"/>
    <col min="8449" max="8449" width="7.7109375" style="44" customWidth="1"/>
    <col min="8450" max="8450" width="47.5703125" style="44" customWidth="1"/>
    <col min="8451" max="8451" width="12.42578125" style="44" customWidth="1"/>
    <col min="8452" max="8452" width="14.5703125" style="44" bestFit="1" customWidth="1"/>
    <col min="8453" max="8454" width="13.5703125" style="44" bestFit="1" customWidth="1"/>
    <col min="8455" max="8455" width="11.42578125" style="44"/>
    <col min="8456" max="8456" width="13.5703125" style="44" bestFit="1" customWidth="1"/>
    <col min="8457" max="8704" width="11.42578125" style="44"/>
    <col min="8705" max="8705" width="7.7109375" style="44" customWidth="1"/>
    <col min="8706" max="8706" width="47.5703125" style="44" customWidth="1"/>
    <col min="8707" max="8707" width="12.42578125" style="44" customWidth="1"/>
    <col min="8708" max="8708" width="14.5703125" style="44" bestFit="1" customWidth="1"/>
    <col min="8709" max="8710" width="13.5703125" style="44" bestFit="1" customWidth="1"/>
    <col min="8711" max="8711" width="11.42578125" style="44"/>
    <col min="8712" max="8712" width="13.5703125" style="44" bestFit="1" customWidth="1"/>
    <col min="8713" max="8960" width="11.42578125" style="44"/>
    <col min="8961" max="8961" width="7.7109375" style="44" customWidth="1"/>
    <col min="8962" max="8962" width="47.5703125" style="44" customWidth="1"/>
    <col min="8963" max="8963" width="12.42578125" style="44" customWidth="1"/>
    <col min="8964" max="8964" width="14.5703125" style="44" bestFit="1" customWidth="1"/>
    <col min="8965" max="8966" width="13.5703125" style="44" bestFit="1" customWidth="1"/>
    <col min="8967" max="8967" width="11.42578125" style="44"/>
    <col min="8968" max="8968" width="13.5703125" style="44" bestFit="1" customWidth="1"/>
    <col min="8969" max="9216" width="11.42578125" style="44"/>
    <col min="9217" max="9217" width="7.7109375" style="44" customWidth="1"/>
    <col min="9218" max="9218" width="47.5703125" style="44" customWidth="1"/>
    <col min="9219" max="9219" width="12.42578125" style="44" customWidth="1"/>
    <col min="9220" max="9220" width="14.5703125" style="44" bestFit="1" customWidth="1"/>
    <col min="9221" max="9222" width="13.5703125" style="44" bestFit="1" customWidth="1"/>
    <col min="9223" max="9223" width="11.42578125" style="44"/>
    <col min="9224" max="9224" width="13.5703125" style="44" bestFit="1" customWidth="1"/>
    <col min="9225" max="9472" width="11.42578125" style="44"/>
    <col min="9473" max="9473" width="7.7109375" style="44" customWidth="1"/>
    <col min="9474" max="9474" width="47.5703125" style="44" customWidth="1"/>
    <col min="9475" max="9475" width="12.42578125" style="44" customWidth="1"/>
    <col min="9476" max="9476" width="14.5703125" style="44" bestFit="1" customWidth="1"/>
    <col min="9477" max="9478" width="13.5703125" style="44" bestFit="1" customWidth="1"/>
    <col min="9479" max="9479" width="11.42578125" style="44"/>
    <col min="9480" max="9480" width="13.5703125" style="44" bestFit="1" customWidth="1"/>
    <col min="9481" max="9728" width="11.42578125" style="44"/>
    <col min="9729" max="9729" width="7.7109375" style="44" customWidth="1"/>
    <col min="9730" max="9730" width="47.5703125" style="44" customWidth="1"/>
    <col min="9731" max="9731" width="12.42578125" style="44" customWidth="1"/>
    <col min="9732" max="9732" width="14.5703125" style="44" bestFit="1" customWidth="1"/>
    <col min="9733" max="9734" width="13.5703125" style="44" bestFit="1" customWidth="1"/>
    <col min="9735" max="9735" width="11.42578125" style="44"/>
    <col min="9736" max="9736" width="13.5703125" style="44" bestFit="1" customWidth="1"/>
    <col min="9737" max="9984" width="11.42578125" style="44"/>
    <col min="9985" max="9985" width="7.7109375" style="44" customWidth="1"/>
    <col min="9986" max="9986" width="47.5703125" style="44" customWidth="1"/>
    <col min="9987" max="9987" width="12.42578125" style="44" customWidth="1"/>
    <col min="9988" max="9988" width="14.5703125" style="44" bestFit="1" customWidth="1"/>
    <col min="9989" max="9990" width="13.5703125" style="44" bestFit="1" customWidth="1"/>
    <col min="9991" max="9991" width="11.42578125" style="44"/>
    <col min="9992" max="9992" width="13.5703125" style="44" bestFit="1" customWidth="1"/>
    <col min="9993" max="10240" width="11.42578125" style="44"/>
    <col min="10241" max="10241" width="7.7109375" style="44" customWidth="1"/>
    <col min="10242" max="10242" width="47.5703125" style="44" customWidth="1"/>
    <col min="10243" max="10243" width="12.42578125" style="44" customWidth="1"/>
    <col min="10244" max="10244" width="14.5703125" style="44" bestFit="1" customWidth="1"/>
    <col min="10245" max="10246" width="13.5703125" style="44" bestFit="1" customWidth="1"/>
    <col min="10247" max="10247" width="11.42578125" style="44"/>
    <col min="10248" max="10248" width="13.5703125" style="44" bestFit="1" customWidth="1"/>
    <col min="10249" max="10496" width="11.42578125" style="44"/>
    <col min="10497" max="10497" width="7.7109375" style="44" customWidth="1"/>
    <col min="10498" max="10498" width="47.5703125" style="44" customWidth="1"/>
    <col min="10499" max="10499" width="12.42578125" style="44" customWidth="1"/>
    <col min="10500" max="10500" width="14.5703125" style="44" bestFit="1" customWidth="1"/>
    <col min="10501" max="10502" width="13.5703125" style="44" bestFit="1" customWidth="1"/>
    <col min="10503" max="10503" width="11.42578125" style="44"/>
    <col min="10504" max="10504" width="13.5703125" style="44" bestFit="1" customWidth="1"/>
    <col min="10505" max="10752" width="11.42578125" style="44"/>
    <col min="10753" max="10753" width="7.7109375" style="44" customWidth="1"/>
    <col min="10754" max="10754" width="47.5703125" style="44" customWidth="1"/>
    <col min="10755" max="10755" width="12.42578125" style="44" customWidth="1"/>
    <col min="10756" max="10756" width="14.5703125" style="44" bestFit="1" customWidth="1"/>
    <col min="10757" max="10758" width="13.5703125" style="44" bestFit="1" customWidth="1"/>
    <col min="10759" max="10759" width="11.42578125" style="44"/>
    <col min="10760" max="10760" width="13.5703125" style="44" bestFit="1" customWidth="1"/>
    <col min="10761" max="11008" width="11.42578125" style="44"/>
    <col min="11009" max="11009" width="7.7109375" style="44" customWidth="1"/>
    <col min="11010" max="11010" width="47.5703125" style="44" customWidth="1"/>
    <col min="11011" max="11011" width="12.42578125" style="44" customWidth="1"/>
    <col min="11012" max="11012" width="14.5703125" style="44" bestFit="1" customWidth="1"/>
    <col min="11013" max="11014" width="13.5703125" style="44" bestFit="1" customWidth="1"/>
    <col min="11015" max="11015" width="11.42578125" style="44"/>
    <col min="11016" max="11016" width="13.5703125" style="44" bestFit="1" customWidth="1"/>
    <col min="11017" max="11264" width="11.42578125" style="44"/>
    <col min="11265" max="11265" width="7.7109375" style="44" customWidth="1"/>
    <col min="11266" max="11266" width="47.5703125" style="44" customWidth="1"/>
    <col min="11267" max="11267" width="12.42578125" style="44" customWidth="1"/>
    <col min="11268" max="11268" width="14.5703125" style="44" bestFit="1" customWidth="1"/>
    <col min="11269" max="11270" width="13.5703125" style="44" bestFit="1" customWidth="1"/>
    <col min="11271" max="11271" width="11.42578125" style="44"/>
    <col min="11272" max="11272" width="13.5703125" style="44" bestFit="1" customWidth="1"/>
    <col min="11273" max="11520" width="11.42578125" style="44"/>
    <col min="11521" max="11521" width="7.7109375" style="44" customWidth="1"/>
    <col min="11522" max="11522" width="47.5703125" style="44" customWidth="1"/>
    <col min="11523" max="11523" width="12.42578125" style="44" customWidth="1"/>
    <col min="11524" max="11524" width="14.5703125" style="44" bestFit="1" customWidth="1"/>
    <col min="11525" max="11526" width="13.5703125" style="44" bestFit="1" customWidth="1"/>
    <col min="11527" max="11527" width="11.42578125" style="44"/>
    <col min="11528" max="11528" width="13.5703125" style="44" bestFit="1" customWidth="1"/>
    <col min="11529" max="11776" width="11.42578125" style="44"/>
    <col min="11777" max="11777" width="7.7109375" style="44" customWidth="1"/>
    <col min="11778" max="11778" width="47.5703125" style="44" customWidth="1"/>
    <col min="11779" max="11779" width="12.42578125" style="44" customWidth="1"/>
    <col min="11780" max="11780" width="14.5703125" style="44" bestFit="1" customWidth="1"/>
    <col min="11781" max="11782" width="13.5703125" style="44" bestFit="1" customWidth="1"/>
    <col min="11783" max="11783" width="11.42578125" style="44"/>
    <col min="11784" max="11784" width="13.5703125" style="44" bestFit="1" customWidth="1"/>
    <col min="11785" max="12032" width="11.42578125" style="44"/>
    <col min="12033" max="12033" width="7.7109375" style="44" customWidth="1"/>
    <col min="12034" max="12034" width="47.5703125" style="44" customWidth="1"/>
    <col min="12035" max="12035" width="12.42578125" style="44" customWidth="1"/>
    <col min="12036" max="12036" width="14.5703125" style="44" bestFit="1" customWidth="1"/>
    <col min="12037" max="12038" width="13.5703125" style="44" bestFit="1" customWidth="1"/>
    <col min="12039" max="12039" width="11.42578125" style="44"/>
    <col min="12040" max="12040" width="13.5703125" style="44" bestFit="1" customWidth="1"/>
    <col min="12041" max="12288" width="11.42578125" style="44"/>
    <col min="12289" max="12289" width="7.7109375" style="44" customWidth="1"/>
    <col min="12290" max="12290" width="47.5703125" style="44" customWidth="1"/>
    <col min="12291" max="12291" width="12.42578125" style="44" customWidth="1"/>
    <col min="12292" max="12292" width="14.5703125" style="44" bestFit="1" customWidth="1"/>
    <col min="12293" max="12294" width="13.5703125" style="44" bestFit="1" customWidth="1"/>
    <col min="12295" max="12295" width="11.42578125" style="44"/>
    <col min="12296" max="12296" width="13.5703125" style="44" bestFit="1" customWidth="1"/>
    <col min="12297" max="12544" width="11.42578125" style="44"/>
    <col min="12545" max="12545" width="7.7109375" style="44" customWidth="1"/>
    <col min="12546" max="12546" width="47.5703125" style="44" customWidth="1"/>
    <col min="12547" max="12547" width="12.42578125" style="44" customWidth="1"/>
    <col min="12548" max="12548" width="14.5703125" style="44" bestFit="1" customWidth="1"/>
    <col min="12549" max="12550" width="13.5703125" style="44" bestFit="1" customWidth="1"/>
    <col min="12551" max="12551" width="11.42578125" style="44"/>
    <col min="12552" max="12552" width="13.5703125" style="44" bestFit="1" customWidth="1"/>
    <col min="12553" max="12800" width="11.42578125" style="44"/>
    <col min="12801" max="12801" width="7.7109375" style="44" customWidth="1"/>
    <col min="12802" max="12802" width="47.5703125" style="44" customWidth="1"/>
    <col min="12803" max="12803" width="12.42578125" style="44" customWidth="1"/>
    <col min="12804" max="12804" width="14.5703125" style="44" bestFit="1" customWidth="1"/>
    <col min="12805" max="12806" width="13.5703125" style="44" bestFit="1" customWidth="1"/>
    <col min="12807" max="12807" width="11.42578125" style="44"/>
    <col min="12808" max="12808" width="13.5703125" style="44" bestFit="1" customWidth="1"/>
    <col min="12809" max="13056" width="11.42578125" style="44"/>
    <col min="13057" max="13057" width="7.7109375" style="44" customWidth="1"/>
    <col min="13058" max="13058" width="47.5703125" style="44" customWidth="1"/>
    <col min="13059" max="13059" width="12.42578125" style="44" customWidth="1"/>
    <col min="13060" max="13060" width="14.5703125" style="44" bestFit="1" customWidth="1"/>
    <col min="13061" max="13062" width="13.5703125" style="44" bestFit="1" customWidth="1"/>
    <col min="13063" max="13063" width="11.42578125" style="44"/>
    <col min="13064" max="13064" width="13.5703125" style="44" bestFit="1" customWidth="1"/>
    <col min="13065" max="13312" width="11.42578125" style="44"/>
    <col min="13313" max="13313" width="7.7109375" style="44" customWidth="1"/>
    <col min="13314" max="13314" width="47.5703125" style="44" customWidth="1"/>
    <col min="13315" max="13315" width="12.42578125" style="44" customWidth="1"/>
    <col min="13316" max="13316" width="14.5703125" style="44" bestFit="1" customWidth="1"/>
    <col min="13317" max="13318" width="13.5703125" style="44" bestFit="1" customWidth="1"/>
    <col min="13319" max="13319" width="11.42578125" style="44"/>
    <col min="13320" max="13320" width="13.5703125" style="44" bestFit="1" customWidth="1"/>
    <col min="13321" max="13568" width="11.42578125" style="44"/>
    <col min="13569" max="13569" width="7.7109375" style="44" customWidth="1"/>
    <col min="13570" max="13570" width="47.5703125" style="44" customWidth="1"/>
    <col min="13571" max="13571" width="12.42578125" style="44" customWidth="1"/>
    <col min="13572" max="13572" width="14.5703125" style="44" bestFit="1" customWidth="1"/>
    <col min="13573" max="13574" width="13.5703125" style="44" bestFit="1" customWidth="1"/>
    <col min="13575" max="13575" width="11.42578125" style="44"/>
    <col min="13576" max="13576" width="13.5703125" style="44" bestFit="1" customWidth="1"/>
    <col min="13577" max="13824" width="11.42578125" style="44"/>
    <col min="13825" max="13825" width="7.7109375" style="44" customWidth="1"/>
    <col min="13826" max="13826" width="47.5703125" style="44" customWidth="1"/>
    <col min="13827" max="13827" width="12.42578125" style="44" customWidth="1"/>
    <col min="13828" max="13828" width="14.5703125" style="44" bestFit="1" customWidth="1"/>
    <col min="13829" max="13830" width="13.5703125" style="44" bestFit="1" customWidth="1"/>
    <col min="13831" max="13831" width="11.42578125" style="44"/>
    <col min="13832" max="13832" width="13.5703125" style="44" bestFit="1" customWidth="1"/>
    <col min="13833" max="14080" width="11.42578125" style="44"/>
    <col min="14081" max="14081" width="7.7109375" style="44" customWidth="1"/>
    <col min="14082" max="14082" width="47.5703125" style="44" customWidth="1"/>
    <col min="14083" max="14083" width="12.42578125" style="44" customWidth="1"/>
    <col min="14084" max="14084" width="14.5703125" style="44" bestFit="1" customWidth="1"/>
    <col min="14085" max="14086" width="13.5703125" style="44" bestFit="1" customWidth="1"/>
    <col min="14087" max="14087" width="11.42578125" style="44"/>
    <col min="14088" max="14088" width="13.5703125" style="44" bestFit="1" customWidth="1"/>
    <col min="14089" max="14336" width="11.42578125" style="44"/>
    <col min="14337" max="14337" width="7.7109375" style="44" customWidth="1"/>
    <col min="14338" max="14338" width="47.5703125" style="44" customWidth="1"/>
    <col min="14339" max="14339" width="12.42578125" style="44" customWidth="1"/>
    <col min="14340" max="14340" width="14.5703125" style="44" bestFit="1" customWidth="1"/>
    <col min="14341" max="14342" width="13.5703125" style="44" bestFit="1" customWidth="1"/>
    <col min="14343" max="14343" width="11.42578125" style="44"/>
    <col min="14344" max="14344" width="13.5703125" style="44" bestFit="1" customWidth="1"/>
    <col min="14345" max="14592" width="11.42578125" style="44"/>
    <col min="14593" max="14593" width="7.7109375" style="44" customWidth="1"/>
    <col min="14594" max="14594" width="47.5703125" style="44" customWidth="1"/>
    <col min="14595" max="14595" width="12.42578125" style="44" customWidth="1"/>
    <col min="14596" max="14596" width="14.5703125" style="44" bestFit="1" customWidth="1"/>
    <col min="14597" max="14598" width="13.5703125" style="44" bestFit="1" customWidth="1"/>
    <col min="14599" max="14599" width="11.42578125" style="44"/>
    <col min="14600" max="14600" width="13.5703125" style="44" bestFit="1" customWidth="1"/>
    <col min="14601" max="14848" width="11.42578125" style="44"/>
    <col min="14849" max="14849" width="7.7109375" style="44" customWidth="1"/>
    <col min="14850" max="14850" width="47.5703125" style="44" customWidth="1"/>
    <col min="14851" max="14851" width="12.42578125" style="44" customWidth="1"/>
    <col min="14852" max="14852" width="14.5703125" style="44" bestFit="1" customWidth="1"/>
    <col min="14853" max="14854" width="13.5703125" style="44" bestFit="1" customWidth="1"/>
    <col min="14855" max="14855" width="11.42578125" style="44"/>
    <col min="14856" max="14856" width="13.5703125" style="44" bestFit="1" customWidth="1"/>
    <col min="14857" max="15104" width="11.42578125" style="44"/>
    <col min="15105" max="15105" width="7.7109375" style="44" customWidth="1"/>
    <col min="15106" max="15106" width="47.5703125" style="44" customWidth="1"/>
    <col min="15107" max="15107" width="12.42578125" style="44" customWidth="1"/>
    <col min="15108" max="15108" width="14.5703125" style="44" bestFit="1" customWidth="1"/>
    <col min="15109" max="15110" width="13.5703125" style="44" bestFit="1" customWidth="1"/>
    <col min="15111" max="15111" width="11.42578125" style="44"/>
    <col min="15112" max="15112" width="13.5703125" style="44" bestFit="1" customWidth="1"/>
    <col min="15113" max="15360" width="11.42578125" style="44"/>
    <col min="15361" max="15361" width="7.7109375" style="44" customWidth="1"/>
    <col min="15362" max="15362" width="47.5703125" style="44" customWidth="1"/>
    <col min="15363" max="15363" width="12.42578125" style="44" customWidth="1"/>
    <col min="15364" max="15364" width="14.5703125" style="44" bestFit="1" customWidth="1"/>
    <col min="15365" max="15366" width="13.5703125" style="44" bestFit="1" customWidth="1"/>
    <col min="15367" max="15367" width="11.42578125" style="44"/>
    <col min="15368" max="15368" width="13.5703125" style="44" bestFit="1" customWidth="1"/>
    <col min="15369" max="15616" width="11.42578125" style="44"/>
    <col min="15617" max="15617" width="7.7109375" style="44" customWidth="1"/>
    <col min="15618" max="15618" width="47.5703125" style="44" customWidth="1"/>
    <col min="15619" max="15619" width="12.42578125" style="44" customWidth="1"/>
    <col min="15620" max="15620" width="14.5703125" style="44" bestFit="1" customWidth="1"/>
    <col min="15621" max="15622" width="13.5703125" style="44" bestFit="1" customWidth="1"/>
    <col min="15623" max="15623" width="11.42578125" style="44"/>
    <col min="15624" max="15624" width="13.5703125" style="44" bestFit="1" customWidth="1"/>
    <col min="15625" max="15872" width="11.42578125" style="44"/>
    <col min="15873" max="15873" width="7.7109375" style="44" customWidth="1"/>
    <col min="15874" max="15874" width="47.5703125" style="44" customWidth="1"/>
    <col min="15875" max="15875" width="12.42578125" style="44" customWidth="1"/>
    <col min="15876" max="15876" width="14.5703125" style="44" bestFit="1" customWidth="1"/>
    <col min="15877" max="15878" width="13.5703125" style="44" bestFit="1" customWidth="1"/>
    <col min="15879" max="15879" width="11.42578125" style="44"/>
    <col min="15880" max="15880" width="13.5703125" style="44" bestFit="1" customWidth="1"/>
    <col min="15881" max="16128" width="11.42578125" style="44"/>
    <col min="16129" max="16129" width="7.7109375" style="44" customWidth="1"/>
    <col min="16130" max="16130" width="47.5703125" style="44" customWidth="1"/>
    <col min="16131" max="16131" width="12.42578125" style="44" customWidth="1"/>
    <col min="16132" max="16132" width="14.5703125" style="44" bestFit="1" customWidth="1"/>
    <col min="16133" max="16134" width="13.5703125" style="44" bestFit="1" customWidth="1"/>
    <col min="16135" max="16135" width="11.42578125" style="44"/>
    <col min="16136" max="16136" width="13.5703125" style="44" bestFit="1" customWidth="1"/>
    <col min="16137" max="16384" width="11.42578125" style="44"/>
  </cols>
  <sheetData>
    <row r="1" spans="1:256" ht="18" x14ac:dyDescent="0.2">
      <c r="A1" s="177" t="s">
        <v>49</v>
      </c>
      <c r="B1" s="178"/>
      <c r="C1" s="178"/>
      <c r="D1" s="178"/>
      <c r="E1" s="178"/>
      <c r="F1" s="179"/>
    </row>
    <row r="2" spans="1:256" x14ac:dyDescent="0.2">
      <c r="A2" s="180" t="s">
        <v>33</v>
      </c>
      <c r="B2" s="181"/>
      <c r="C2" s="181"/>
      <c r="D2" s="181"/>
      <c r="E2" s="181"/>
      <c r="F2" s="182"/>
    </row>
    <row r="3" spans="1:256" ht="12.75" x14ac:dyDescent="0.2">
      <c r="A3" s="61"/>
      <c r="B3" s="62"/>
      <c r="C3" s="62"/>
      <c r="D3" s="62"/>
      <c r="E3" s="62"/>
      <c r="F3" s="63"/>
    </row>
    <row r="4" spans="1:256" ht="15" x14ac:dyDescent="0.25">
      <c r="A4" s="171" t="s">
        <v>97</v>
      </c>
      <c r="B4" s="172"/>
      <c r="C4" s="172"/>
      <c r="D4" s="172"/>
      <c r="E4" s="172"/>
      <c r="F4" s="173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5" x14ac:dyDescent="0.25">
      <c r="A5" s="174" t="s">
        <v>0</v>
      </c>
      <c r="B5" s="175"/>
      <c r="C5" s="175"/>
      <c r="D5" s="175"/>
      <c r="E5" s="175"/>
      <c r="F5" s="17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x14ac:dyDescent="0.2">
      <c r="A6" s="64"/>
      <c r="B6" s="41"/>
      <c r="C6" s="65"/>
      <c r="D6" s="41"/>
      <c r="E6" s="41"/>
      <c r="F6" s="66"/>
    </row>
    <row r="7" spans="1:256" ht="12.75" x14ac:dyDescent="0.2">
      <c r="A7" s="67" t="s">
        <v>1</v>
      </c>
      <c r="B7" s="67" t="s">
        <v>2</v>
      </c>
      <c r="C7" s="68" t="s">
        <v>60</v>
      </c>
      <c r="D7" s="69" t="s">
        <v>3</v>
      </c>
      <c r="E7" s="67" t="s">
        <v>4</v>
      </c>
      <c r="F7" s="69" t="s">
        <v>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x14ac:dyDescent="0.2">
      <c r="A8" s="70"/>
      <c r="C8" s="50"/>
      <c r="D8" s="51"/>
      <c r="E8" s="30"/>
      <c r="F8" s="53"/>
    </row>
    <row r="9" spans="1:256" x14ac:dyDescent="0.2">
      <c r="A9" s="70" t="s">
        <v>126</v>
      </c>
      <c r="B9" s="44" t="s">
        <v>6</v>
      </c>
      <c r="C9" s="50"/>
      <c r="D9" s="51" t="s">
        <v>3</v>
      </c>
      <c r="E9" s="30"/>
      <c r="F9" s="53" t="s">
        <v>3</v>
      </c>
      <c r="H9" s="71"/>
    </row>
    <row r="10" spans="1:256" x14ac:dyDescent="0.2">
      <c r="A10" s="70" t="s">
        <v>3</v>
      </c>
      <c r="B10" s="44" t="s">
        <v>61</v>
      </c>
      <c r="C10" s="50">
        <v>1</v>
      </c>
      <c r="D10" s="51">
        <f>820006019.19-22298154.92</f>
        <v>797707864.2700001</v>
      </c>
      <c r="E10" s="30"/>
      <c r="F10" s="53"/>
    </row>
    <row r="11" spans="1:256" x14ac:dyDescent="0.2">
      <c r="A11" s="70" t="s">
        <v>3</v>
      </c>
      <c r="B11" s="44" t="s">
        <v>62</v>
      </c>
      <c r="C11" s="52">
        <v>0.82269999999999999</v>
      </c>
      <c r="D11" s="51">
        <f>674808974.5-18505971.87</f>
        <v>656303002.63</v>
      </c>
      <c r="E11" s="30"/>
      <c r="F11" s="53"/>
    </row>
    <row r="12" spans="1:256" x14ac:dyDescent="0.2">
      <c r="A12" s="70"/>
      <c r="B12" s="44" t="s">
        <v>63</v>
      </c>
      <c r="C12" s="52">
        <f>C10-C11</f>
        <v>0.17730000000000001</v>
      </c>
      <c r="D12" s="51">
        <f>D10-D11</f>
        <v>141404861.6400001</v>
      </c>
      <c r="E12" s="30" t="s">
        <v>3</v>
      </c>
      <c r="F12" s="53"/>
    </row>
    <row r="13" spans="1:256" x14ac:dyDescent="0.2">
      <c r="A13" s="70" t="s">
        <v>3</v>
      </c>
      <c r="C13" s="50"/>
      <c r="D13" s="51"/>
      <c r="E13" s="30"/>
      <c r="F13" s="53" t="s">
        <v>3</v>
      </c>
    </row>
    <row r="14" spans="1:256" x14ac:dyDescent="0.2">
      <c r="A14" s="70" t="str">
        <f>A9</f>
        <v>30.09.14</v>
      </c>
      <c r="B14" s="44" t="s">
        <v>7</v>
      </c>
      <c r="C14" s="50"/>
      <c r="D14" s="51"/>
      <c r="E14" s="30"/>
      <c r="F14" s="53"/>
    </row>
    <row r="15" spans="1:256" x14ac:dyDescent="0.2">
      <c r="A15" s="70"/>
      <c r="B15" s="44" t="s">
        <v>8</v>
      </c>
      <c r="C15" s="50"/>
      <c r="D15" s="51"/>
      <c r="E15" s="30"/>
      <c r="F15" s="53"/>
    </row>
    <row r="16" spans="1:256" x14ac:dyDescent="0.2">
      <c r="A16" s="70"/>
      <c r="B16" s="44" t="s">
        <v>9</v>
      </c>
      <c r="C16" s="50"/>
      <c r="D16" s="51"/>
      <c r="E16" s="30"/>
      <c r="F16" s="53"/>
    </row>
    <row r="17" spans="1:8" x14ac:dyDescent="0.2">
      <c r="A17" s="70"/>
      <c r="B17" s="44" t="s">
        <v>10</v>
      </c>
      <c r="C17" s="50"/>
      <c r="D17" s="51"/>
      <c r="E17" s="30">
        <v>0</v>
      </c>
      <c r="F17" s="53">
        <v>10512987.689999999</v>
      </c>
    </row>
    <row r="18" spans="1:8" x14ac:dyDescent="0.2">
      <c r="A18" s="70"/>
      <c r="C18" s="50"/>
      <c r="D18" s="51"/>
      <c r="E18" s="30"/>
      <c r="F18" s="53"/>
    </row>
    <row r="19" spans="1:8" x14ac:dyDescent="0.2">
      <c r="A19" s="70"/>
      <c r="C19" s="50"/>
      <c r="D19" s="51"/>
      <c r="E19" s="30"/>
      <c r="F19" s="53"/>
    </row>
    <row r="20" spans="1:8" x14ac:dyDescent="0.2">
      <c r="A20" s="70" t="str">
        <f>A9</f>
        <v>30.09.14</v>
      </c>
      <c r="B20" s="44" t="s">
        <v>50</v>
      </c>
      <c r="C20" s="50"/>
      <c r="D20" s="51"/>
      <c r="E20" s="30"/>
      <c r="F20" s="53"/>
    </row>
    <row r="21" spans="1:8" x14ac:dyDescent="0.2">
      <c r="A21" s="70"/>
      <c r="B21" s="44" t="s">
        <v>51</v>
      </c>
      <c r="C21" s="52">
        <f>E22/D21</f>
        <v>0.21360820344321821</v>
      </c>
      <c r="D21" s="51">
        <v>1299950.73</v>
      </c>
      <c r="E21" s="30"/>
      <c r="F21" s="53"/>
    </row>
    <row r="22" spans="1:8" x14ac:dyDescent="0.2">
      <c r="A22" s="70"/>
      <c r="C22" s="50"/>
      <c r="D22" s="51"/>
      <c r="E22" s="30">
        <v>277680.14</v>
      </c>
      <c r="F22" s="53"/>
    </row>
    <row r="23" spans="1:8" x14ac:dyDescent="0.2">
      <c r="A23" s="70"/>
      <c r="C23" s="50"/>
      <c r="D23" s="51"/>
      <c r="E23" s="30"/>
      <c r="F23" s="53"/>
    </row>
    <row r="24" spans="1:8" x14ac:dyDescent="0.2">
      <c r="A24" s="70" t="str">
        <f>A9</f>
        <v>30.09.14</v>
      </c>
      <c r="B24" s="44" t="s">
        <v>34</v>
      </c>
      <c r="C24" s="50"/>
      <c r="D24" s="51"/>
      <c r="E24" s="30"/>
      <c r="F24" s="53"/>
    </row>
    <row r="25" spans="1:8" x14ac:dyDescent="0.2">
      <c r="A25" s="70"/>
      <c r="B25" s="44" t="s">
        <v>35</v>
      </c>
      <c r="C25" s="50"/>
      <c r="D25" s="51"/>
      <c r="E25" s="30"/>
      <c r="F25" s="53"/>
    </row>
    <row r="26" spans="1:8" ht="12.75" customHeight="1" x14ac:dyDescent="0.2">
      <c r="A26" s="70"/>
      <c r="B26" s="44" t="s">
        <v>36</v>
      </c>
      <c r="C26" s="52">
        <v>0.17730000000000001</v>
      </c>
      <c r="D26" s="72">
        <v>264082.14</v>
      </c>
      <c r="E26" s="30"/>
      <c r="F26" s="53"/>
      <c r="G26" s="72"/>
    </row>
    <row r="27" spans="1:8" x14ac:dyDescent="0.2">
      <c r="A27" s="70"/>
      <c r="B27" s="44" t="s">
        <v>11</v>
      </c>
      <c r="C27" s="50"/>
      <c r="D27" s="51"/>
      <c r="E27" s="30">
        <f>D26*C26</f>
        <v>46821.763422000004</v>
      </c>
      <c r="F27" s="53"/>
    </row>
    <row r="28" spans="1:8" x14ac:dyDescent="0.2">
      <c r="A28" s="70"/>
      <c r="C28" s="50"/>
      <c r="D28" s="51"/>
      <c r="E28" s="30"/>
      <c r="F28" s="53"/>
    </row>
    <row r="29" spans="1:8" x14ac:dyDescent="0.2">
      <c r="A29" s="70" t="str">
        <f>A9</f>
        <v>30.09.14</v>
      </c>
      <c r="B29" s="44" t="s">
        <v>48</v>
      </c>
      <c r="C29" s="50"/>
      <c r="D29" s="51"/>
      <c r="E29" s="30"/>
      <c r="F29" s="53"/>
    </row>
    <row r="30" spans="1:8" x14ac:dyDescent="0.2">
      <c r="A30" s="70"/>
      <c r="B30" s="44" t="s">
        <v>53</v>
      </c>
      <c r="C30" s="52">
        <v>0.17730000000000001</v>
      </c>
      <c r="D30" s="51">
        <v>1046338.13</v>
      </c>
      <c r="E30" s="30"/>
      <c r="F30" s="53"/>
    </row>
    <row r="31" spans="1:8" x14ac:dyDescent="0.2">
      <c r="A31" s="70"/>
      <c r="B31" s="44" t="s">
        <v>66</v>
      </c>
      <c r="C31" s="52">
        <v>1.7600000000000001E-2</v>
      </c>
      <c r="D31" s="51">
        <v>281936.78999999998</v>
      </c>
      <c r="E31" s="30"/>
      <c r="F31" s="53"/>
      <c r="H31" s="72"/>
    </row>
    <row r="32" spans="1:8" x14ac:dyDescent="0.2">
      <c r="A32" s="70"/>
      <c r="B32" s="44" t="s">
        <v>67</v>
      </c>
      <c r="C32" s="52">
        <v>0.5222</v>
      </c>
      <c r="D32" s="51">
        <v>255623.07</v>
      </c>
      <c r="E32" s="30"/>
      <c r="F32" s="53"/>
    </row>
    <row r="33" spans="1:6" x14ac:dyDescent="0.2">
      <c r="A33" s="70"/>
      <c r="B33" s="44" t="s">
        <v>68</v>
      </c>
      <c r="C33" s="52">
        <v>0</v>
      </c>
      <c r="D33" s="51">
        <v>0</v>
      </c>
      <c r="E33" s="30"/>
      <c r="F33" s="53"/>
    </row>
    <row r="34" spans="1:6" x14ac:dyDescent="0.2">
      <c r="A34" s="70"/>
      <c r="B34" s="44" t="s">
        <v>54</v>
      </c>
      <c r="C34" s="52">
        <v>0</v>
      </c>
      <c r="D34" s="51">
        <v>0</v>
      </c>
      <c r="E34" s="30"/>
      <c r="F34" s="53"/>
    </row>
    <row r="35" spans="1:6" x14ac:dyDescent="0.2">
      <c r="A35" s="70"/>
      <c r="B35" s="44" t="s">
        <v>69</v>
      </c>
      <c r="C35" s="52">
        <v>0</v>
      </c>
      <c r="D35" s="51">
        <v>0</v>
      </c>
      <c r="E35" s="30"/>
      <c r="F35" s="53"/>
    </row>
    <row r="36" spans="1:6" x14ac:dyDescent="0.2">
      <c r="A36" s="70"/>
      <c r="B36" s="44" t="s">
        <v>70</v>
      </c>
      <c r="C36" s="52">
        <v>0</v>
      </c>
      <c r="D36" s="51">
        <v>0</v>
      </c>
      <c r="E36" s="30"/>
      <c r="F36" s="53"/>
    </row>
    <row r="37" spans="1:6" x14ac:dyDescent="0.2">
      <c r="A37" s="70"/>
      <c r="B37" s="44" t="s">
        <v>124</v>
      </c>
      <c r="C37" s="52">
        <v>0.1895</v>
      </c>
      <c r="D37" s="51">
        <v>35852.589999999997</v>
      </c>
      <c r="E37" s="30"/>
      <c r="F37" s="53"/>
    </row>
    <row r="38" spans="1:6" x14ac:dyDescent="0.2">
      <c r="A38" s="70"/>
      <c r="B38" s="44" t="s">
        <v>59</v>
      </c>
      <c r="C38" s="52">
        <v>0.20269999999999999</v>
      </c>
      <c r="D38" s="51">
        <v>726294.28</v>
      </c>
      <c r="E38" s="30"/>
      <c r="F38" s="53"/>
    </row>
    <row r="39" spans="1:6" x14ac:dyDescent="0.2">
      <c r="A39" s="70"/>
      <c r="B39" s="44" t="s">
        <v>79</v>
      </c>
      <c r="C39" s="52">
        <v>0</v>
      </c>
      <c r="D39" s="51">
        <v>0</v>
      </c>
      <c r="E39" s="30"/>
      <c r="F39" s="53"/>
    </row>
    <row r="40" spans="1:6" x14ac:dyDescent="0.2">
      <c r="A40" s="70"/>
      <c r="B40" s="44" t="s">
        <v>80</v>
      </c>
      <c r="C40" s="52">
        <v>0</v>
      </c>
      <c r="D40" s="51">
        <v>0</v>
      </c>
      <c r="E40" s="30"/>
      <c r="F40" s="53"/>
    </row>
    <row r="41" spans="1:6" ht="12.75" x14ac:dyDescent="0.2">
      <c r="A41" s="70"/>
      <c r="B41" s="45" t="s">
        <v>81</v>
      </c>
      <c r="C41" s="52">
        <v>0</v>
      </c>
      <c r="D41" s="51">
        <v>0</v>
      </c>
      <c r="E41" s="30"/>
      <c r="F41" s="53"/>
    </row>
    <row r="42" spans="1:6" ht="12.75" x14ac:dyDescent="0.2">
      <c r="A42" s="70"/>
      <c r="B42" s="45" t="s">
        <v>82</v>
      </c>
      <c r="C42" s="52">
        <v>0</v>
      </c>
      <c r="D42" s="51">
        <v>0</v>
      </c>
      <c r="E42" s="30"/>
      <c r="F42" s="53"/>
    </row>
    <row r="43" spans="1:6" x14ac:dyDescent="0.2">
      <c r="A43" s="70"/>
      <c r="B43" s="44" t="s">
        <v>28</v>
      </c>
      <c r="C43" s="50"/>
      <c r="D43" s="51">
        <f>SUM(D30:D42)</f>
        <v>2346044.8600000003</v>
      </c>
      <c r="E43" s="30"/>
      <c r="F43" s="53"/>
    </row>
    <row r="44" spans="1:6" x14ac:dyDescent="0.2">
      <c r="A44" s="70"/>
      <c r="B44" s="44" t="s">
        <v>11</v>
      </c>
      <c r="C44" s="50"/>
      <c r="D44" s="51"/>
      <c r="E44" s="30">
        <f>(D30*C30)+(D31*C31)+(D32*C32)+(D33*C33)+(D34*C34)+(D35*C35)+(D36*C36)+(D37*C37)+(D38*C38)+(D39*C39)+(D40*C40)+(D41*C41)+(D42*C42)</f>
        <v>477978.121468</v>
      </c>
      <c r="F44" s="53"/>
    </row>
    <row r="45" spans="1:6" x14ac:dyDescent="0.2">
      <c r="A45" s="70"/>
      <c r="C45" s="50"/>
      <c r="D45" s="51"/>
      <c r="E45" s="30"/>
      <c r="F45" s="53"/>
    </row>
    <row r="46" spans="1:6" x14ac:dyDescent="0.2">
      <c r="A46" s="70" t="str">
        <f>A9</f>
        <v>30.09.14</v>
      </c>
      <c r="B46" s="44" t="s">
        <v>30</v>
      </c>
      <c r="C46" s="50"/>
      <c r="D46" s="51"/>
      <c r="E46" s="30"/>
      <c r="F46" s="53"/>
    </row>
    <row r="47" spans="1:6" x14ac:dyDescent="0.2">
      <c r="A47" s="70"/>
      <c r="B47" s="44" t="s">
        <v>31</v>
      </c>
      <c r="C47" s="50"/>
      <c r="D47" s="51"/>
      <c r="E47" s="30"/>
      <c r="F47" s="53"/>
    </row>
    <row r="48" spans="1:6" x14ac:dyDescent="0.2">
      <c r="A48" s="70"/>
      <c r="B48" s="44" t="s">
        <v>84</v>
      </c>
      <c r="C48" s="52">
        <v>0.17730000000000001</v>
      </c>
      <c r="D48" s="51">
        <v>870341.21</v>
      </c>
      <c r="E48" s="30"/>
      <c r="F48" s="53"/>
    </row>
    <row r="49" spans="1:6" x14ac:dyDescent="0.2">
      <c r="A49" s="70"/>
      <c r="B49" s="44" t="s">
        <v>78</v>
      </c>
      <c r="C49" s="52">
        <v>0.17730000000000001</v>
      </c>
      <c r="D49" s="51">
        <v>40255.47</v>
      </c>
      <c r="E49" s="30"/>
      <c r="F49" s="53"/>
    </row>
    <row r="50" spans="1:6" x14ac:dyDescent="0.2">
      <c r="A50" s="70"/>
      <c r="B50" s="44" t="s">
        <v>83</v>
      </c>
      <c r="C50" s="52"/>
      <c r="D50" s="51"/>
      <c r="E50" s="30"/>
      <c r="F50" s="53"/>
    </row>
    <row r="51" spans="1:6" x14ac:dyDescent="0.2">
      <c r="A51" s="70"/>
      <c r="B51" s="44" t="s">
        <v>28</v>
      </c>
      <c r="C51" s="52"/>
      <c r="D51" s="51">
        <f>SUM(D48:D49)</f>
        <v>910596.67999999993</v>
      </c>
      <c r="E51" s="30"/>
      <c r="F51" s="53"/>
    </row>
    <row r="52" spans="1:6" x14ac:dyDescent="0.2">
      <c r="A52" s="70"/>
      <c r="B52" s="44" t="s">
        <v>11</v>
      </c>
      <c r="C52" s="52"/>
      <c r="D52" s="51"/>
      <c r="E52" s="30">
        <f>(D48*C48)+(D49*C49)</f>
        <v>161448.791364</v>
      </c>
      <c r="F52" s="53"/>
    </row>
    <row r="53" spans="1:6" x14ac:dyDescent="0.2">
      <c r="A53" s="70" t="str">
        <f>A9</f>
        <v>30.09.14</v>
      </c>
      <c r="B53" s="44" t="s">
        <v>12</v>
      </c>
      <c r="C53" s="50"/>
      <c r="D53" s="51"/>
      <c r="E53" s="30"/>
      <c r="F53" s="53"/>
    </row>
    <row r="54" spans="1:6" x14ac:dyDescent="0.2">
      <c r="A54" s="70"/>
      <c r="B54" s="44" t="s">
        <v>91</v>
      </c>
      <c r="C54" s="54"/>
      <c r="D54" s="55">
        <v>0</v>
      </c>
      <c r="E54" s="30"/>
      <c r="F54" s="53"/>
    </row>
    <row r="55" spans="1:6" x14ac:dyDescent="0.2">
      <c r="A55" s="70"/>
      <c r="B55" s="44" t="s">
        <v>11</v>
      </c>
      <c r="C55" s="56"/>
      <c r="D55" s="55"/>
      <c r="E55" s="30">
        <f>D54*C54</f>
        <v>0</v>
      </c>
      <c r="F55" s="53"/>
    </row>
    <row r="56" spans="1:6" x14ac:dyDescent="0.2">
      <c r="A56" s="70"/>
      <c r="B56" s="44" t="s">
        <v>92</v>
      </c>
      <c r="C56" s="52">
        <v>0.24199999999999999</v>
      </c>
      <c r="D56" s="30">
        <v>938379.28</v>
      </c>
      <c r="E56" s="30"/>
      <c r="F56" s="53"/>
    </row>
    <row r="57" spans="1:6" x14ac:dyDescent="0.2">
      <c r="A57" s="70"/>
      <c r="B57" s="44" t="s">
        <v>11</v>
      </c>
      <c r="C57" s="50"/>
      <c r="D57" s="51"/>
      <c r="E57" s="30"/>
      <c r="F57" s="53">
        <f>D56*C56</f>
        <v>227087.78576</v>
      </c>
    </row>
    <row r="58" spans="1:6" x14ac:dyDescent="0.2">
      <c r="A58" s="70"/>
      <c r="C58" s="50"/>
      <c r="D58" s="51"/>
      <c r="E58" s="30"/>
      <c r="F58" s="53"/>
    </row>
    <row r="59" spans="1:6" x14ac:dyDescent="0.2">
      <c r="A59" s="73"/>
      <c r="B59" s="74" t="s">
        <v>76</v>
      </c>
      <c r="C59" s="75"/>
      <c r="D59" s="76"/>
      <c r="E59" s="77">
        <f>SUM(E9:E58)</f>
        <v>963928.81625399995</v>
      </c>
      <c r="F59" s="78">
        <f>SUM(F9:F58)</f>
        <v>10740075.47576</v>
      </c>
    </row>
    <row r="64" spans="1:6" ht="12.75" x14ac:dyDescent="0.2">
      <c r="A64" s="79" t="s">
        <v>72</v>
      </c>
      <c r="B64" s="79"/>
      <c r="C64" s="79"/>
      <c r="D64" s="79"/>
      <c r="E64" s="80"/>
      <c r="F64" s="81"/>
    </row>
    <row r="65" spans="1:256" ht="12.75" x14ac:dyDescent="0.2">
      <c r="A65" s="79" t="s">
        <v>73</v>
      </c>
      <c r="B65" s="79"/>
      <c r="C65" s="79"/>
      <c r="D65" s="7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ht="12.75" x14ac:dyDescent="0.2">
      <c r="A66" s="79" t="s">
        <v>74</v>
      </c>
      <c r="B66" s="79"/>
      <c r="C66" s="79"/>
      <c r="D66" s="7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ht="12.75" x14ac:dyDescent="0.2">
      <c r="A67" s="79"/>
      <c r="B67" s="79"/>
      <c r="C67" s="79"/>
      <c r="D67" s="7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256" ht="12.75" x14ac:dyDescent="0.2">
      <c r="A68" s="79"/>
      <c r="B68" s="79"/>
      <c r="C68" s="79"/>
      <c r="D68" s="7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</row>
    <row r="69" spans="1:256" ht="12.75" x14ac:dyDescent="0.2">
      <c r="A69" s="79"/>
      <c r="B69" s="79"/>
      <c r="C69" s="79"/>
      <c r="D69" s="7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256" ht="12.75" x14ac:dyDescent="0.2">
      <c r="A70" s="79"/>
      <c r="B70" s="79"/>
      <c r="C70" s="79"/>
      <c r="D70" s="7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256" ht="12.75" x14ac:dyDescent="0.2">
      <c r="A71" s="79"/>
      <c r="B71" s="79"/>
      <c r="C71" s="79"/>
      <c r="D71" s="7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256" ht="12.75" x14ac:dyDescent="0.2">
      <c r="A72" s="79"/>
      <c r="B72" s="79"/>
      <c r="C72" s="79"/>
      <c r="D72" s="7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</row>
    <row r="73" spans="1:256" ht="18" x14ac:dyDescent="0.2">
      <c r="A73" s="177" t="s">
        <v>49</v>
      </c>
      <c r="B73" s="178"/>
      <c r="C73" s="178"/>
      <c r="D73" s="178"/>
      <c r="E73" s="178"/>
      <c r="F73" s="179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  <c r="IV73" s="81"/>
    </row>
    <row r="74" spans="1:256" x14ac:dyDescent="0.2">
      <c r="A74" s="180" t="s">
        <v>33</v>
      </c>
      <c r="B74" s="181"/>
      <c r="C74" s="181"/>
      <c r="D74" s="181"/>
      <c r="E74" s="181"/>
      <c r="F74" s="182"/>
    </row>
    <row r="75" spans="1:256" ht="12.75" x14ac:dyDescent="0.2">
      <c r="A75" s="82"/>
      <c r="B75" s="83"/>
      <c r="C75" s="83"/>
      <c r="D75" s="83"/>
      <c r="E75" s="83"/>
      <c r="F75" s="84"/>
    </row>
    <row r="76" spans="1:256" ht="15" x14ac:dyDescent="0.25">
      <c r="A76" s="171" t="s">
        <v>97</v>
      </c>
      <c r="B76" s="172"/>
      <c r="C76" s="172"/>
      <c r="D76" s="172"/>
      <c r="E76" s="172"/>
      <c r="F76" s="173"/>
    </row>
    <row r="77" spans="1:256" ht="15" x14ac:dyDescent="0.25">
      <c r="A77" s="174" t="s">
        <v>0</v>
      </c>
      <c r="B77" s="175"/>
      <c r="C77" s="175"/>
      <c r="D77" s="175"/>
      <c r="E77" s="175"/>
      <c r="F77" s="176"/>
    </row>
    <row r="79" spans="1:256" ht="12.75" x14ac:dyDescent="0.2">
      <c r="A79" s="67" t="s">
        <v>1</v>
      </c>
      <c r="B79" s="67" t="s">
        <v>2</v>
      </c>
      <c r="C79" s="68" t="s">
        <v>60</v>
      </c>
      <c r="D79" s="69" t="s">
        <v>3</v>
      </c>
      <c r="E79" s="67" t="s">
        <v>4</v>
      </c>
      <c r="F79" s="69" t="s">
        <v>5</v>
      </c>
    </row>
    <row r="80" spans="1:256" x14ac:dyDescent="0.2">
      <c r="A80" s="85" t="str">
        <f>A9</f>
        <v>30.09.14</v>
      </c>
      <c r="B80" s="86" t="s">
        <v>55</v>
      </c>
      <c r="C80" s="87"/>
      <c r="D80" s="88"/>
      <c r="E80" s="89"/>
      <c r="F80" s="88"/>
    </row>
    <row r="81" spans="1:6" x14ac:dyDescent="0.2">
      <c r="A81" s="70"/>
      <c r="B81" s="41" t="s">
        <v>121</v>
      </c>
      <c r="C81" s="50"/>
      <c r="D81" s="30"/>
      <c r="E81" s="42"/>
      <c r="F81" s="30"/>
    </row>
    <row r="82" spans="1:6" x14ac:dyDescent="0.2">
      <c r="A82" s="70"/>
      <c r="B82" s="41" t="s">
        <v>57</v>
      </c>
      <c r="C82" s="52">
        <v>1.7600000000000001E-2</v>
      </c>
      <c r="D82" s="30">
        <v>982735.99</v>
      </c>
      <c r="E82" s="42"/>
      <c r="F82" s="30"/>
    </row>
    <row r="83" spans="1:6" x14ac:dyDescent="0.2">
      <c r="A83" s="70"/>
      <c r="B83" s="41" t="s">
        <v>11</v>
      </c>
      <c r="C83" s="50"/>
      <c r="D83" s="30"/>
      <c r="E83" s="42"/>
      <c r="F83" s="30">
        <f>D82*C82</f>
        <v>17296.153424</v>
      </c>
    </row>
    <row r="84" spans="1:6" x14ac:dyDescent="0.2">
      <c r="A84" s="70" t="str">
        <f>A9</f>
        <v>30.09.14</v>
      </c>
      <c r="B84" s="41" t="s">
        <v>85</v>
      </c>
      <c r="C84" s="50"/>
      <c r="D84" s="30"/>
      <c r="E84" s="42"/>
      <c r="F84" s="30"/>
    </row>
    <row r="85" spans="1:6" x14ac:dyDescent="0.2">
      <c r="A85" s="70"/>
      <c r="B85" s="41" t="s">
        <v>86</v>
      </c>
      <c r="C85" s="52">
        <v>0.17730000000000001</v>
      </c>
      <c r="D85" s="30">
        <v>492253.07</v>
      </c>
      <c r="E85" s="42"/>
      <c r="F85" s="30"/>
    </row>
    <row r="86" spans="1:6" x14ac:dyDescent="0.2">
      <c r="A86" s="70"/>
      <c r="B86" s="41" t="s">
        <v>87</v>
      </c>
      <c r="C86" s="50"/>
      <c r="D86" s="30"/>
      <c r="E86" s="42"/>
      <c r="F86" s="30"/>
    </row>
    <row r="87" spans="1:6" x14ac:dyDescent="0.2">
      <c r="A87" s="70"/>
      <c r="B87" s="41" t="s">
        <v>11</v>
      </c>
      <c r="C87" s="50"/>
      <c r="D87" s="30"/>
      <c r="E87" s="42"/>
      <c r="F87" s="30">
        <f>D85*C85</f>
        <v>87276.469311000008</v>
      </c>
    </row>
    <row r="88" spans="1:6" x14ac:dyDescent="0.2">
      <c r="A88" s="70" t="str">
        <f>A14</f>
        <v>30.09.14</v>
      </c>
      <c r="B88" s="41" t="s">
        <v>85</v>
      </c>
      <c r="C88" s="50"/>
      <c r="D88" s="30"/>
      <c r="E88" s="42"/>
      <c r="F88" s="30"/>
    </row>
    <row r="89" spans="1:6" x14ac:dyDescent="0.2">
      <c r="A89" s="70"/>
      <c r="B89" s="41" t="s">
        <v>89</v>
      </c>
      <c r="C89" s="52">
        <v>0</v>
      </c>
      <c r="D89" s="30">
        <v>0</v>
      </c>
      <c r="E89" s="42"/>
      <c r="F89" s="30"/>
    </row>
    <row r="90" spans="1:6" x14ac:dyDescent="0.2">
      <c r="A90" s="70"/>
      <c r="B90" s="41" t="s">
        <v>87</v>
      </c>
      <c r="C90" s="50"/>
      <c r="D90" s="30"/>
      <c r="E90" s="42"/>
      <c r="F90" s="30"/>
    </row>
    <row r="91" spans="1:6" x14ac:dyDescent="0.2">
      <c r="A91" s="70"/>
      <c r="B91" s="41" t="s">
        <v>11</v>
      </c>
      <c r="C91" s="50"/>
      <c r="D91" s="30"/>
      <c r="E91" s="42"/>
      <c r="F91" s="30">
        <f>D89*C89</f>
        <v>0</v>
      </c>
    </row>
    <row r="92" spans="1:6" x14ac:dyDescent="0.2">
      <c r="A92" s="70" t="str">
        <f>A14</f>
        <v>30.09.14</v>
      </c>
      <c r="B92" s="41" t="s">
        <v>94</v>
      </c>
      <c r="C92" s="50"/>
      <c r="D92" s="30" t="s">
        <v>3</v>
      </c>
      <c r="E92" s="42"/>
      <c r="F92" s="30" t="s">
        <v>3</v>
      </c>
    </row>
    <row r="93" spans="1:6" x14ac:dyDescent="0.2">
      <c r="A93" s="70" t="s">
        <v>3</v>
      </c>
      <c r="B93" s="41" t="s">
        <v>114</v>
      </c>
      <c r="C93" s="52">
        <v>0.82269999999999999</v>
      </c>
      <c r="D93" s="42">
        <v>2406210.89</v>
      </c>
      <c r="E93" s="60">
        <f>D93*C93</f>
        <v>1979589.6992030002</v>
      </c>
      <c r="F93" s="30"/>
    </row>
    <row r="94" spans="1:6" x14ac:dyDescent="0.2">
      <c r="A94" s="70" t="str">
        <f>A9</f>
        <v>30.09.14</v>
      </c>
      <c r="B94" s="41" t="s">
        <v>13</v>
      </c>
      <c r="C94" s="50"/>
      <c r="D94" s="30"/>
      <c r="E94" s="42"/>
      <c r="F94" s="30" t="s">
        <v>3</v>
      </c>
    </row>
    <row r="95" spans="1:6" x14ac:dyDescent="0.2">
      <c r="A95" s="70" t="s">
        <v>3</v>
      </c>
      <c r="B95" s="41" t="s">
        <v>14</v>
      </c>
      <c r="C95" s="50"/>
      <c r="D95" s="30" t="s">
        <v>3</v>
      </c>
      <c r="E95" s="42" t="s">
        <v>3</v>
      </c>
      <c r="F95" s="30"/>
    </row>
    <row r="96" spans="1:6" x14ac:dyDescent="0.2">
      <c r="A96" s="70" t="s">
        <v>3</v>
      </c>
      <c r="B96" s="41" t="s">
        <v>15</v>
      </c>
      <c r="C96" s="50"/>
      <c r="D96" s="30" t="s">
        <v>3</v>
      </c>
      <c r="E96" s="42">
        <v>751766.31</v>
      </c>
      <c r="F96" s="30"/>
    </row>
    <row r="97" spans="1:8" x14ac:dyDescent="0.2">
      <c r="A97" s="70"/>
      <c r="B97" s="41" t="s">
        <v>3</v>
      </c>
      <c r="C97" s="50"/>
      <c r="D97" s="30" t="s">
        <v>3</v>
      </c>
      <c r="E97" s="42"/>
      <c r="F97" s="30"/>
    </row>
    <row r="98" spans="1:8" x14ac:dyDescent="0.2">
      <c r="A98" s="70" t="s">
        <v>3</v>
      </c>
      <c r="B98" s="41" t="s">
        <v>16</v>
      </c>
      <c r="C98" s="50"/>
      <c r="D98" s="30"/>
      <c r="E98" s="78">
        <f>E59+E93+E96</f>
        <v>3695284.8254570002</v>
      </c>
      <c r="F98" s="78">
        <f>F59+F83+F87+F91</f>
        <v>10844648.098495001</v>
      </c>
      <c r="H98" s="90"/>
    </row>
    <row r="99" spans="1:8" x14ac:dyDescent="0.2">
      <c r="A99" s="70" t="s">
        <v>3</v>
      </c>
      <c r="B99" s="41" t="s">
        <v>3</v>
      </c>
      <c r="C99" s="50"/>
      <c r="D99" s="30"/>
      <c r="E99" s="42"/>
      <c r="F99" s="30"/>
    </row>
    <row r="100" spans="1:8" x14ac:dyDescent="0.2">
      <c r="A100" s="70" t="str">
        <f>A9</f>
        <v>30.09.14</v>
      </c>
      <c r="B100" s="91" t="s">
        <v>17</v>
      </c>
      <c r="C100" s="92"/>
      <c r="D100" s="30"/>
      <c r="E100" s="42"/>
      <c r="F100" s="30"/>
    </row>
    <row r="101" spans="1:8" x14ac:dyDescent="0.2">
      <c r="A101" s="70"/>
      <c r="B101" s="41" t="s">
        <v>3</v>
      </c>
      <c r="C101" s="50"/>
      <c r="D101" s="30"/>
      <c r="E101" s="42"/>
      <c r="F101" s="30"/>
    </row>
    <row r="102" spans="1:8" x14ac:dyDescent="0.2">
      <c r="A102" s="70"/>
      <c r="B102" s="41" t="s">
        <v>18</v>
      </c>
      <c r="C102" s="50"/>
      <c r="D102" s="30"/>
      <c r="E102" s="42"/>
      <c r="F102" s="30">
        <v>20592467.170000002</v>
      </c>
    </row>
    <row r="103" spans="1:8" x14ac:dyDescent="0.2">
      <c r="A103" s="70"/>
      <c r="B103" s="41" t="s">
        <v>64</v>
      </c>
      <c r="C103" s="50"/>
      <c r="D103" s="30"/>
      <c r="E103" s="42"/>
      <c r="F103" s="30">
        <v>-5048626.43</v>
      </c>
    </row>
    <row r="104" spans="1:8" x14ac:dyDescent="0.2">
      <c r="A104" s="70"/>
      <c r="B104" s="41" t="s">
        <v>65</v>
      </c>
      <c r="C104" s="50"/>
      <c r="D104" s="30"/>
      <c r="E104" s="42"/>
      <c r="F104" s="30">
        <f>F102+F103</f>
        <v>15543840.740000002</v>
      </c>
    </row>
    <row r="105" spans="1:8" x14ac:dyDescent="0.2">
      <c r="A105" s="70" t="s">
        <v>3</v>
      </c>
      <c r="B105" s="41" t="s">
        <v>19</v>
      </c>
      <c r="C105" s="50"/>
      <c r="D105" s="30"/>
      <c r="E105" s="42"/>
      <c r="F105" s="30"/>
    </row>
    <row r="106" spans="1:8" x14ac:dyDescent="0.2">
      <c r="A106" s="70"/>
      <c r="B106" s="41" t="s">
        <v>29</v>
      </c>
      <c r="C106" s="50"/>
      <c r="D106" s="30"/>
      <c r="E106" s="42">
        <v>0</v>
      </c>
      <c r="F106" s="30"/>
    </row>
    <row r="107" spans="1:8" x14ac:dyDescent="0.2">
      <c r="A107" s="70"/>
      <c r="B107" s="41" t="s">
        <v>42</v>
      </c>
      <c r="C107" s="50"/>
      <c r="D107" s="30" t="s">
        <v>3</v>
      </c>
      <c r="E107" s="42">
        <f>E44</f>
        <v>477978.121468</v>
      </c>
      <c r="F107" s="30"/>
    </row>
    <row r="108" spans="1:8" x14ac:dyDescent="0.2">
      <c r="A108" s="70"/>
      <c r="B108" s="41" t="s">
        <v>43</v>
      </c>
      <c r="C108" s="50"/>
      <c r="D108" s="30"/>
      <c r="E108" s="42">
        <f>E27</f>
        <v>46821.763422000004</v>
      </c>
      <c r="F108" s="30"/>
    </row>
    <row r="109" spans="1:8" x14ac:dyDescent="0.2">
      <c r="A109" s="70"/>
      <c r="B109" s="41" t="s">
        <v>52</v>
      </c>
      <c r="C109" s="50"/>
      <c r="D109" s="30"/>
      <c r="E109" s="42">
        <f>E22</f>
        <v>277680.14</v>
      </c>
      <c r="F109" s="30"/>
    </row>
    <row r="110" spans="1:8" x14ac:dyDescent="0.2">
      <c r="A110" s="70"/>
      <c r="B110" s="41" t="s">
        <v>113</v>
      </c>
      <c r="C110" s="50"/>
      <c r="D110" s="30" t="s">
        <v>3</v>
      </c>
      <c r="E110" s="42">
        <f>E52</f>
        <v>161448.791364</v>
      </c>
      <c r="F110" s="30"/>
    </row>
    <row r="111" spans="1:8" x14ac:dyDescent="0.2">
      <c r="A111" s="70"/>
      <c r="B111" s="41" t="s">
        <v>20</v>
      </c>
      <c r="C111" s="50"/>
      <c r="D111" s="30"/>
      <c r="E111" s="42">
        <f>E55</f>
        <v>0</v>
      </c>
      <c r="F111" s="30"/>
    </row>
    <row r="112" spans="1:8" x14ac:dyDescent="0.2">
      <c r="A112" s="70" t="s">
        <v>3</v>
      </c>
      <c r="B112" s="41" t="s">
        <v>21</v>
      </c>
      <c r="C112" s="50"/>
      <c r="D112" s="30"/>
      <c r="E112" s="42">
        <f>E96</f>
        <v>751766.31</v>
      </c>
      <c r="F112" s="30" t="s">
        <v>3</v>
      </c>
    </row>
    <row r="113" spans="1:6" x14ac:dyDescent="0.2">
      <c r="A113" s="70"/>
      <c r="B113" s="41" t="s">
        <v>96</v>
      </c>
      <c r="C113" s="50"/>
      <c r="D113" s="30"/>
      <c r="E113" s="42">
        <f>E93</f>
        <v>1979589.6992030002</v>
      </c>
      <c r="F113" s="30"/>
    </row>
    <row r="114" spans="1:6" x14ac:dyDescent="0.2">
      <c r="A114" s="70"/>
      <c r="B114" s="41" t="s">
        <v>37</v>
      </c>
      <c r="C114" s="50"/>
      <c r="D114" s="30"/>
      <c r="E114" s="42">
        <f>E17</f>
        <v>0</v>
      </c>
      <c r="F114" s="30"/>
    </row>
    <row r="115" spans="1:6" x14ac:dyDescent="0.2">
      <c r="A115" s="70"/>
      <c r="C115" s="50"/>
      <c r="D115" s="30"/>
      <c r="E115" s="42"/>
      <c r="F115" s="30">
        <f>SUM(E106:E115)</f>
        <v>3695284.8254570002</v>
      </c>
    </row>
    <row r="116" spans="1:6" x14ac:dyDescent="0.2">
      <c r="A116" s="70"/>
      <c r="B116" s="41" t="s">
        <v>22</v>
      </c>
      <c r="C116" s="50"/>
      <c r="D116" s="30"/>
      <c r="E116" s="42"/>
      <c r="F116" s="30" t="s">
        <v>3</v>
      </c>
    </row>
    <row r="117" spans="1:6" x14ac:dyDescent="0.2">
      <c r="A117" s="70"/>
      <c r="B117" s="41" t="s">
        <v>23</v>
      </c>
      <c r="C117" s="50"/>
      <c r="D117" s="30"/>
      <c r="E117" s="42">
        <f>F17</f>
        <v>10512987.689999999</v>
      </c>
      <c r="F117" s="30"/>
    </row>
    <row r="118" spans="1:6" x14ac:dyDescent="0.2">
      <c r="A118" s="70"/>
      <c r="B118" s="41" t="s">
        <v>102</v>
      </c>
      <c r="C118" s="50"/>
      <c r="D118" s="30"/>
      <c r="E118" s="42">
        <f>F57</f>
        <v>227087.78576</v>
      </c>
      <c r="F118" s="30"/>
    </row>
    <row r="119" spans="1:6" x14ac:dyDescent="0.2">
      <c r="A119" s="70"/>
      <c r="B119" s="41" t="s">
        <v>58</v>
      </c>
      <c r="C119" s="50"/>
      <c r="D119" s="30"/>
      <c r="E119" s="42">
        <f>F83</f>
        <v>17296.153424</v>
      </c>
      <c r="F119" s="30"/>
    </row>
    <row r="120" spans="1:6" x14ac:dyDescent="0.2">
      <c r="A120" s="70"/>
      <c r="B120" s="41" t="s">
        <v>90</v>
      </c>
      <c r="C120" s="50"/>
      <c r="D120" s="30"/>
      <c r="E120" s="42">
        <f>F91</f>
        <v>0</v>
      </c>
      <c r="F120" s="30"/>
    </row>
    <row r="121" spans="1:6" x14ac:dyDescent="0.2">
      <c r="A121" s="70"/>
      <c r="B121" s="41" t="s">
        <v>88</v>
      </c>
      <c r="C121" s="50"/>
      <c r="D121" s="30"/>
      <c r="E121" s="42">
        <f>F87</f>
        <v>87276.469311000008</v>
      </c>
      <c r="F121" s="30"/>
    </row>
    <row r="122" spans="1:6" x14ac:dyDescent="0.2">
      <c r="A122" s="70"/>
      <c r="B122" s="41"/>
      <c r="C122" s="50"/>
      <c r="D122" s="30"/>
      <c r="E122" s="42"/>
      <c r="F122" s="30">
        <f>SUM(E117:E121)</f>
        <v>10844648.098495001</v>
      </c>
    </row>
    <row r="123" spans="1:6" x14ac:dyDescent="0.2">
      <c r="A123" s="70"/>
      <c r="B123" s="41" t="s">
        <v>24</v>
      </c>
      <c r="C123" s="50"/>
      <c r="D123" s="30"/>
      <c r="E123" s="42"/>
      <c r="F123" s="30">
        <f>F104+F115-F122</f>
        <v>8394477.4669620004</v>
      </c>
    </row>
    <row r="124" spans="1:6" x14ac:dyDescent="0.2">
      <c r="A124" s="70"/>
      <c r="B124" s="41" t="s">
        <v>3</v>
      </c>
      <c r="C124" s="50"/>
      <c r="D124" s="30"/>
      <c r="E124" s="42"/>
      <c r="F124" s="30"/>
    </row>
    <row r="125" spans="1:6" x14ac:dyDescent="0.2">
      <c r="A125" s="70"/>
      <c r="B125" s="41" t="s">
        <v>25</v>
      </c>
      <c r="C125" s="50"/>
      <c r="D125" s="30"/>
      <c r="E125" s="42"/>
      <c r="F125" s="30">
        <v>0</v>
      </c>
    </row>
    <row r="126" spans="1:6" x14ac:dyDescent="0.2">
      <c r="A126" s="70" t="s">
        <v>3</v>
      </c>
      <c r="B126" s="41" t="s">
        <v>26</v>
      </c>
      <c r="C126" s="50"/>
      <c r="D126" s="30"/>
      <c r="E126" s="42"/>
      <c r="F126" s="30">
        <f>F123+F125</f>
        <v>8394477.4669620004</v>
      </c>
    </row>
    <row r="127" spans="1:6" x14ac:dyDescent="0.2">
      <c r="A127" s="70"/>
      <c r="B127" s="41"/>
      <c r="C127" s="50"/>
      <c r="D127" s="30"/>
      <c r="E127" s="42"/>
      <c r="F127" s="30"/>
    </row>
    <row r="128" spans="1:6" x14ac:dyDescent="0.2">
      <c r="A128" s="70"/>
      <c r="B128" s="41" t="s">
        <v>27</v>
      </c>
      <c r="C128" s="50"/>
      <c r="D128" s="30"/>
      <c r="E128" s="42"/>
      <c r="F128" s="30">
        <f>F126*15%</f>
        <v>1259171.6200443001</v>
      </c>
    </row>
    <row r="129" spans="1:256" x14ac:dyDescent="0.2">
      <c r="A129" s="70"/>
      <c r="B129" s="41" t="s">
        <v>128</v>
      </c>
      <c r="C129" s="50"/>
      <c r="D129" s="30"/>
      <c r="E129" s="42"/>
      <c r="F129" s="30">
        <v>821447.74699999997</v>
      </c>
    </row>
    <row r="130" spans="1:256" x14ac:dyDescent="0.2">
      <c r="A130" s="70"/>
      <c r="B130" s="41"/>
      <c r="C130" s="50"/>
      <c r="D130" s="30"/>
      <c r="E130" s="42"/>
      <c r="F130" s="30"/>
    </row>
    <row r="131" spans="1:256" x14ac:dyDescent="0.2">
      <c r="A131" s="70"/>
      <c r="B131" s="41" t="s">
        <v>38</v>
      </c>
      <c r="C131" s="50"/>
      <c r="D131" s="30"/>
      <c r="E131" s="42"/>
      <c r="F131" s="30">
        <f>F128+F129</f>
        <v>2080619.3670443001</v>
      </c>
    </row>
    <row r="132" spans="1:256" x14ac:dyDescent="0.2">
      <c r="A132" s="70"/>
      <c r="B132" s="41" t="s">
        <v>44</v>
      </c>
      <c r="C132" s="50"/>
      <c r="D132" s="30"/>
      <c r="E132" s="42"/>
      <c r="F132" s="30">
        <v>1723148.88</v>
      </c>
      <c r="H132" s="90"/>
    </row>
    <row r="133" spans="1:256" x14ac:dyDescent="0.2">
      <c r="A133" s="70"/>
      <c r="B133" s="41" t="s">
        <v>46</v>
      </c>
      <c r="C133" s="50"/>
      <c r="D133" s="30"/>
      <c r="E133" s="42"/>
      <c r="F133" s="30">
        <v>0</v>
      </c>
    </row>
    <row r="134" spans="1:256" x14ac:dyDescent="0.2">
      <c r="A134" s="70"/>
      <c r="B134" s="41" t="s">
        <v>47</v>
      </c>
      <c r="C134" s="50"/>
      <c r="D134" s="30"/>
      <c r="E134" s="42"/>
      <c r="F134" s="30">
        <v>11000</v>
      </c>
    </row>
    <row r="135" spans="1:256" x14ac:dyDescent="0.2">
      <c r="A135" s="70"/>
      <c r="B135" s="41" t="s">
        <v>45</v>
      </c>
      <c r="C135" s="50"/>
      <c r="D135" s="30"/>
      <c r="E135" s="42"/>
      <c r="F135" s="30"/>
    </row>
    <row r="136" spans="1:256" x14ac:dyDescent="0.2">
      <c r="A136" s="70"/>
      <c r="B136" s="41"/>
      <c r="C136" s="50"/>
      <c r="D136" s="30"/>
      <c r="E136" s="42"/>
      <c r="F136" s="30"/>
    </row>
    <row r="137" spans="1:256" x14ac:dyDescent="0.2">
      <c r="A137" s="70"/>
      <c r="B137" s="41" t="s">
        <v>39</v>
      </c>
      <c r="C137" s="50"/>
      <c r="D137" s="30"/>
      <c r="E137" s="42"/>
      <c r="F137" s="30">
        <f>IF((F131-F132-F133-F134-F135)&lt;0,0,F131-F132-F133-F134-F135)</f>
        <v>346470.48704430019</v>
      </c>
    </row>
    <row r="138" spans="1:256" x14ac:dyDescent="0.2">
      <c r="A138" s="70"/>
      <c r="B138" s="41" t="s">
        <v>40</v>
      </c>
      <c r="C138" s="50"/>
      <c r="D138" s="30"/>
      <c r="E138" s="42"/>
      <c r="F138" s="30">
        <v>0</v>
      </c>
    </row>
    <row r="139" spans="1:256" x14ac:dyDescent="0.2">
      <c r="A139" s="70"/>
      <c r="B139" s="41" t="s">
        <v>41</v>
      </c>
      <c r="C139" s="50"/>
      <c r="D139" s="30"/>
      <c r="E139" s="42"/>
      <c r="F139" s="30">
        <f>F131-F132</f>
        <v>357470.48704430019</v>
      </c>
    </row>
    <row r="140" spans="1:256" ht="12.75" x14ac:dyDescent="0.2">
      <c r="A140" s="73"/>
      <c r="B140" s="74" t="s">
        <v>3</v>
      </c>
      <c r="C140" s="75"/>
      <c r="D140" s="76"/>
      <c r="E140" s="93" t="s">
        <v>3</v>
      </c>
      <c r="F140" s="93" t="s">
        <v>3</v>
      </c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  <c r="IU140" s="81"/>
      <c r="IV140" s="81"/>
    </row>
    <row r="141" spans="1:256" ht="12.75" x14ac:dyDescent="0.2">
      <c r="A141" s="44" t="s">
        <v>75</v>
      </c>
      <c r="F141" s="95" t="s">
        <v>127</v>
      </c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81"/>
      <c r="II141" s="81"/>
      <c r="IJ141" s="81"/>
      <c r="IK141" s="81"/>
      <c r="IL141" s="81"/>
      <c r="IM141" s="81"/>
      <c r="IN141" s="81"/>
      <c r="IO141" s="81"/>
      <c r="IP141" s="81"/>
      <c r="IQ141" s="81"/>
      <c r="IR141" s="81"/>
      <c r="IS141" s="81"/>
      <c r="IT141" s="81"/>
      <c r="IU141" s="81"/>
      <c r="IV141" s="81"/>
    </row>
    <row r="142" spans="1:256" ht="12.75" x14ac:dyDescent="0.2">
      <c r="F142" s="95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V142" s="81"/>
      <c r="HW142" s="81"/>
      <c r="HX142" s="81"/>
      <c r="HY142" s="81"/>
      <c r="HZ142" s="81"/>
      <c r="IA142" s="81"/>
      <c r="IB142" s="81"/>
      <c r="IC142" s="81"/>
      <c r="ID142" s="81"/>
      <c r="IE142" s="81"/>
      <c r="IF142" s="81"/>
      <c r="IG142" s="81"/>
      <c r="IH142" s="81"/>
      <c r="II142" s="81"/>
      <c r="IJ142" s="81"/>
      <c r="IK142" s="81"/>
      <c r="IL142" s="81"/>
      <c r="IM142" s="81"/>
      <c r="IN142" s="81"/>
      <c r="IO142" s="81"/>
      <c r="IP142" s="81"/>
      <c r="IQ142" s="81"/>
      <c r="IR142" s="81"/>
      <c r="IS142" s="81"/>
      <c r="IT142" s="81"/>
      <c r="IU142" s="81"/>
      <c r="IV142" s="81"/>
    </row>
    <row r="143" spans="1:256" ht="12.75" x14ac:dyDescent="0.2">
      <c r="F143" s="96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V143" s="81"/>
      <c r="HW143" s="81"/>
      <c r="HX143" s="81"/>
      <c r="HY143" s="81"/>
      <c r="HZ143" s="81"/>
      <c r="IA143" s="81"/>
      <c r="IB143" s="81"/>
      <c r="IC143" s="81"/>
      <c r="ID143" s="81"/>
      <c r="IE143" s="81"/>
      <c r="IF143" s="81"/>
      <c r="IG143" s="81"/>
      <c r="IH143" s="81"/>
      <c r="II143" s="81"/>
      <c r="IJ143" s="81"/>
      <c r="IK143" s="81"/>
      <c r="IL143" s="81"/>
      <c r="IM143" s="81"/>
      <c r="IN143" s="81"/>
      <c r="IO143" s="81"/>
      <c r="IP143" s="81"/>
      <c r="IQ143" s="81"/>
      <c r="IR143" s="81"/>
      <c r="IS143" s="81"/>
      <c r="IT143" s="81"/>
      <c r="IU143" s="81"/>
      <c r="IV143" s="81"/>
    </row>
    <row r="144" spans="1:256" ht="12.75" x14ac:dyDescent="0.2">
      <c r="F144" s="95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  <c r="IU144" s="81"/>
      <c r="IV144" s="81"/>
    </row>
    <row r="145" spans="1:256" ht="12.75" x14ac:dyDescent="0.2">
      <c r="F145" s="95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</row>
    <row r="146" spans="1:256" ht="12.75" x14ac:dyDescent="0.2">
      <c r="A146" s="79" t="s">
        <v>72</v>
      </c>
      <c r="B146" s="79"/>
      <c r="C146" s="79"/>
      <c r="D146" s="79"/>
      <c r="E146" s="80"/>
      <c r="F146" s="81"/>
    </row>
    <row r="147" spans="1:256" ht="12.75" x14ac:dyDescent="0.2">
      <c r="A147" s="79" t="s">
        <v>73</v>
      </c>
      <c r="B147" s="79"/>
      <c r="C147" s="79"/>
      <c r="D147" s="79"/>
      <c r="E147" s="81"/>
      <c r="F147" s="81"/>
    </row>
    <row r="148" spans="1:256" ht="12.75" x14ac:dyDescent="0.2">
      <c r="A148" s="79" t="s">
        <v>74</v>
      </c>
      <c r="B148" s="79"/>
      <c r="C148" s="79"/>
      <c r="D148" s="79"/>
      <c r="E148" s="81"/>
      <c r="F148" s="81"/>
    </row>
  </sheetData>
  <mergeCells count="8">
    <mergeCell ref="A76:F76"/>
    <mergeCell ref="A77:F77"/>
    <mergeCell ref="A1:F1"/>
    <mergeCell ref="A2:F2"/>
    <mergeCell ref="A4:F4"/>
    <mergeCell ref="A5:F5"/>
    <mergeCell ref="A73:F73"/>
    <mergeCell ref="A74:F74"/>
  </mergeCells>
  <pageMargins left="0.51181102362204722" right="0.51181102362204722" top="0.39370078740157483" bottom="0.39370078740157483" header="0.31496062992125984" footer="0.31496062992125984"/>
  <pageSetup paperSize="9" scale="86" fitToHeight="0" orientation="portrait" horizontalDpi="0" verticalDpi="0" r:id="rId1"/>
  <rowBreaks count="1" manualBreakCount="1">
    <brk id="72" max="16383" man="1"/>
  </rowBreaks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</vt:i4>
      </vt:variant>
    </vt:vector>
  </HeadingPairs>
  <TitlesOfParts>
    <vt:vector size="15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IRPJ</vt:lpstr>
      <vt:lpstr>CSLL</vt:lpstr>
      <vt:lpstr>AGO!Area_de_impressao</vt:lpstr>
      <vt:lpstr>MAI!Area_de_impressao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Booni</dc:creator>
  <cp:lastModifiedBy>Luciane DM</cp:lastModifiedBy>
  <cp:lastPrinted>2015-02-26T18:21:07Z</cp:lastPrinted>
  <dcterms:created xsi:type="dcterms:W3CDTF">1998-01-14T18:37:43Z</dcterms:created>
  <dcterms:modified xsi:type="dcterms:W3CDTF">2015-04-22T21:15:20Z</dcterms:modified>
</cp:coreProperties>
</file>