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938"/>
  </bookViews>
  <sheets>
    <sheet name="Pessoal Coop" sheetId="1" r:id="rId1"/>
    <sheet name="Energia Elétrica" sheetId="2" r:id="rId2"/>
    <sheet name="Água" sheetId="3" r:id="rId3"/>
    <sheet name="Mapa2 Serviços e Utilidades" sheetId="4" r:id="rId4"/>
    <sheet name="Mapa3 Materiais" sheetId="5" r:id="rId5"/>
    <sheet name="Mapa4 Depreciação" sheetId="6" r:id="rId6"/>
    <sheet name="Mapa5 Síntese Estruturais" sheetId="7" r:id="rId7"/>
    <sheet name="Bases de rateio CCapoio" sheetId="8" r:id="rId8"/>
    <sheet name="Mapa6 Rateios Apoio" sheetId="9" r:id="rId9"/>
    <sheet name="Seguro" sheetId="10" r:id="rId10"/>
    <sheet name="frigcentros" sheetId="11" r:id="rId11"/>
  </sheets>
  <definedNames>
    <definedName name="_xlnm.Print_Area" localSheetId="2">Água!$A$1:$C$58</definedName>
    <definedName name="_xlnm.Print_Area" localSheetId="7">'Bases de rateio CCapoio'!$A$1:$I$67</definedName>
    <definedName name="_xlnm.Print_Area" localSheetId="1">'Energia Elétrica'!$A$1:$E$60</definedName>
    <definedName name="_xlnm.Print_Area" localSheetId="10">frigcentros!$A$1:$A$57</definedName>
    <definedName name="_xlnm.Print_Area" localSheetId="3">'Mapa2 Serviços e Utilidades'!$A$1:$H$56</definedName>
    <definedName name="_xlnm.Print_Area" localSheetId="4">'Mapa3 Materiais'!$A$1:$F$56</definedName>
    <definedName name="_xlnm.Print_Area" localSheetId="5">'Mapa4 Depreciação'!$A$1:$J$60</definedName>
    <definedName name="_xlnm.Print_Area" localSheetId="6">'Mapa5 Síntese Estruturais'!$A$1:$G$56</definedName>
    <definedName name="_xlnm.Print_Area" localSheetId="0">'Pessoal Coop'!$A$1:$Q$63</definedName>
    <definedName name="_xlnm.Print_Area" localSheetId="9">Seguro!$A$1:$C$60</definedName>
    <definedName name="_xlnm.Print_Titles" localSheetId="2">Água!$1:$1</definedName>
    <definedName name="_xlnm.Print_Titles" localSheetId="1">'Energia Elétrica'!$1:$1</definedName>
    <definedName name="_xlnm.Print_Titles" localSheetId="3">'Mapa2 Serviços e Utilidades'!$1:$1</definedName>
    <definedName name="_xlnm.Print_Titles" localSheetId="4">'Mapa3 Materiais'!$1:$1</definedName>
    <definedName name="_xlnm.Print_Titles" localSheetId="5">'Mapa4 Depreciação'!$1:$2</definedName>
    <definedName name="_xlnm.Print_Titles" localSheetId="0">'Pessoal Coop'!$1:$1</definedName>
  </definedNames>
  <calcPr calcId="152511"/>
</workbook>
</file>

<file path=xl/calcChain.xml><?xml version="1.0" encoding="utf-8"?>
<calcChain xmlns="http://schemas.openxmlformats.org/spreadsheetml/2006/main">
  <c r="G56" i="4" l="1"/>
  <c r="F56" i="4"/>
  <c r="E56" i="4"/>
  <c r="D54" i="4"/>
  <c r="D55" i="4"/>
  <c r="C8" i="10"/>
  <c r="D8" i="4" s="1"/>
  <c r="C12" i="10"/>
  <c r="D12" i="4" s="1"/>
  <c r="C16" i="10"/>
  <c r="D16" i="4" s="1"/>
  <c r="C20" i="10"/>
  <c r="D20" i="4" s="1"/>
  <c r="C24" i="10"/>
  <c r="D24" i="4" s="1"/>
  <c r="C28" i="10"/>
  <c r="D28" i="4" s="1"/>
  <c r="C32" i="10"/>
  <c r="D32" i="4" s="1"/>
  <c r="C36" i="10"/>
  <c r="D36" i="4" s="1"/>
  <c r="C40" i="10"/>
  <c r="D40" i="4" s="1"/>
  <c r="C44" i="10"/>
  <c r="D44" i="4" s="1"/>
  <c r="C48" i="10"/>
  <c r="D48" i="4" s="1"/>
  <c r="C52" i="10"/>
  <c r="D52" i="4" s="1"/>
  <c r="B59" i="10"/>
  <c r="B60" i="10" s="1"/>
  <c r="C4" i="10" s="1"/>
  <c r="D4" i="4" s="1"/>
  <c r="B56" i="10"/>
  <c r="C56" i="5"/>
  <c r="E56" i="6"/>
  <c r="C56" i="6"/>
  <c r="B56" i="6"/>
  <c r="I56" i="6"/>
  <c r="J60" i="6" s="1"/>
  <c r="I44" i="8"/>
  <c r="I45" i="8"/>
  <c r="I46" i="8"/>
  <c r="I50" i="8"/>
  <c r="I51" i="8"/>
  <c r="I52" i="8"/>
  <c r="I53" i="8"/>
  <c r="G14" i="8"/>
  <c r="G15" i="8"/>
  <c r="G16" i="8"/>
  <c r="G22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4" i="8"/>
  <c r="G45" i="8"/>
  <c r="G46" i="8"/>
  <c r="G50" i="8"/>
  <c r="G51" i="8"/>
  <c r="G52" i="8"/>
  <c r="G53" i="8"/>
  <c r="F56" i="8"/>
  <c r="E56" i="8"/>
  <c r="C56" i="8"/>
  <c r="B56" i="8"/>
  <c r="C51" i="10" l="1"/>
  <c r="D51" i="4" s="1"/>
  <c r="C47" i="10"/>
  <c r="D47" i="4" s="1"/>
  <c r="C43" i="10"/>
  <c r="D43" i="4" s="1"/>
  <c r="C39" i="10"/>
  <c r="D39" i="4" s="1"/>
  <c r="C35" i="10"/>
  <c r="D35" i="4" s="1"/>
  <c r="C31" i="10"/>
  <c r="D31" i="4" s="1"/>
  <c r="C27" i="10"/>
  <c r="D27" i="4" s="1"/>
  <c r="C23" i="10"/>
  <c r="D23" i="4" s="1"/>
  <c r="C19" i="10"/>
  <c r="D19" i="4" s="1"/>
  <c r="C15" i="10"/>
  <c r="D15" i="4" s="1"/>
  <c r="C11" i="10"/>
  <c r="D11" i="4" s="1"/>
  <c r="C7" i="10"/>
  <c r="D7" i="4" s="1"/>
  <c r="C50" i="10"/>
  <c r="D50" i="4" s="1"/>
  <c r="C46" i="10"/>
  <c r="D46" i="4" s="1"/>
  <c r="C42" i="10"/>
  <c r="D42" i="4" s="1"/>
  <c r="C38" i="10"/>
  <c r="D38" i="4" s="1"/>
  <c r="C34" i="10"/>
  <c r="D34" i="4" s="1"/>
  <c r="C30" i="10"/>
  <c r="D30" i="4" s="1"/>
  <c r="C26" i="10"/>
  <c r="D26" i="4" s="1"/>
  <c r="C22" i="10"/>
  <c r="D22" i="4" s="1"/>
  <c r="C18" i="10"/>
  <c r="D18" i="4" s="1"/>
  <c r="C14" i="10"/>
  <c r="D14" i="4" s="1"/>
  <c r="C10" i="10"/>
  <c r="D10" i="4" s="1"/>
  <c r="C6" i="10"/>
  <c r="D6" i="4" s="1"/>
  <c r="C53" i="10"/>
  <c r="D53" i="4" s="1"/>
  <c r="C49" i="10"/>
  <c r="D49" i="4" s="1"/>
  <c r="C45" i="10"/>
  <c r="D45" i="4" s="1"/>
  <c r="C41" i="10"/>
  <c r="D41" i="4" s="1"/>
  <c r="C37" i="10"/>
  <c r="D37" i="4" s="1"/>
  <c r="C33" i="10"/>
  <c r="D33" i="4" s="1"/>
  <c r="C29" i="10"/>
  <c r="D29" i="4" s="1"/>
  <c r="C25" i="10"/>
  <c r="D25" i="4" s="1"/>
  <c r="C21" i="10"/>
  <c r="D21" i="4" s="1"/>
  <c r="C17" i="10"/>
  <c r="D17" i="4" s="1"/>
  <c r="C13" i="10"/>
  <c r="D13" i="4" s="1"/>
  <c r="C9" i="10"/>
  <c r="D9" i="4" s="1"/>
  <c r="C5" i="10"/>
  <c r="J5" i="6"/>
  <c r="D5" i="6" s="1"/>
  <c r="F5" i="6" s="1"/>
  <c r="E5" i="7" s="1"/>
  <c r="J9" i="6"/>
  <c r="D9" i="6" s="1"/>
  <c r="F9" i="6" s="1"/>
  <c r="E9" i="7" s="1"/>
  <c r="J16" i="6"/>
  <c r="D16" i="6" s="1"/>
  <c r="F16" i="6" s="1"/>
  <c r="E16" i="7" s="1"/>
  <c r="J28" i="6"/>
  <c r="D28" i="6" s="1"/>
  <c r="F28" i="6" s="1"/>
  <c r="E28" i="7" s="1"/>
  <c r="J32" i="6"/>
  <c r="D32" i="6" s="1"/>
  <c r="F32" i="6" s="1"/>
  <c r="E32" i="7" s="1"/>
  <c r="J36" i="6"/>
  <c r="D36" i="6" s="1"/>
  <c r="F36" i="6" s="1"/>
  <c r="E36" i="7" s="1"/>
  <c r="J50" i="6"/>
  <c r="D50" i="6" s="1"/>
  <c r="F50" i="6" s="1"/>
  <c r="E50" i="7" s="1"/>
  <c r="J4" i="6"/>
  <c r="J6" i="6"/>
  <c r="D6" i="6" s="1"/>
  <c r="F6" i="6" s="1"/>
  <c r="E6" i="7" s="1"/>
  <c r="J22" i="6"/>
  <c r="D22" i="6" s="1"/>
  <c r="F22" i="6" s="1"/>
  <c r="E22" i="7" s="1"/>
  <c r="J29" i="6"/>
  <c r="D29" i="6" s="1"/>
  <c r="F29" i="6" s="1"/>
  <c r="E29" i="7" s="1"/>
  <c r="J37" i="6"/>
  <c r="D37" i="6" s="1"/>
  <c r="F37" i="6" s="1"/>
  <c r="E37" i="7" s="1"/>
  <c r="J44" i="6"/>
  <c r="D44" i="6" s="1"/>
  <c r="F44" i="6" s="1"/>
  <c r="E44" i="7" s="1"/>
  <c r="J51" i="6"/>
  <c r="D51" i="6" s="1"/>
  <c r="F51" i="6" s="1"/>
  <c r="E51" i="7" s="1"/>
  <c r="J30" i="6"/>
  <c r="D30" i="6" s="1"/>
  <c r="F30" i="6" s="1"/>
  <c r="E30" i="7" s="1"/>
  <c r="J38" i="6"/>
  <c r="D38" i="6" s="1"/>
  <c r="F38" i="6" s="1"/>
  <c r="E38" i="7" s="1"/>
  <c r="J45" i="6"/>
  <c r="D45" i="6" s="1"/>
  <c r="F45" i="6" s="1"/>
  <c r="E45" i="7" s="1"/>
  <c r="J52" i="6"/>
  <c r="D52" i="6" s="1"/>
  <c r="F52" i="6" s="1"/>
  <c r="E52" i="7" s="1"/>
  <c r="J8" i="6"/>
  <c r="D8" i="6" s="1"/>
  <c r="F8" i="6" s="1"/>
  <c r="E8" i="7" s="1"/>
  <c r="J15" i="6"/>
  <c r="D15" i="6" s="1"/>
  <c r="F15" i="6" s="1"/>
  <c r="E15" i="7" s="1"/>
  <c r="J27" i="6"/>
  <c r="D27" i="6" s="1"/>
  <c r="F27" i="6" s="1"/>
  <c r="E27" i="7" s="1"/>
  <c r="J31" i="6"/>
  <c r="D31" i="6" s="1"/>
  <c r="F31" i="6" s="1"/>
  <c r="E31" i="7" s="1"/>
  <c r="J35" i="6"/>
  <c r="D35" i="6" s="1"/>
  <c r="F35" i="6" s="1"/>
  <c r="E35" i="7" s="1"/>
  <c r="J39" i="6"/>
  <c r="D39" i="6" s="1"/>
  <c r="F39" i="6" s="1"/>
  <c r="E39" i="7" s="1"/>
  <c r="J46" i="6"/>
  <c r="D46" i="6" s="1"/>
  <c r="F46" i="6" s="1"/>
  <c r="E46" i="7" s="1"/>
  <c r="J53" i="6"/>
  <c r="D53" i="6" s="1"/>
  <c r="F53" i="6" s="1"/>
  <c r="E53" i="7" s="1"/>
  <c r="J10" i="6"/>
  <c r="D10" i="6" s="1"/>
  <c r="F10" i="6" s="1"/>
  <c r="E10" i="7" s="1"/>
  <c r="J33" i="6"/>
  <c r="D33" i="6" s="1"/>
  <c r="F33" i="6" s="1"/>
  <c r="E33" i="7" s="1"/>
  <c r="J7" i="6"/>
  <c r="D7" i="6" s="1"/>
  <c r="F7" i="6" s="1"/>
  <c r="E7" i="7" s="1"/>
  <c r="J14" i="6"/>
  <c r="D14" i="6" s="1"/>
  <c r="F14" i="6" s="1"/>
  <c r="E14" i="7" s="1"/>
  <c r="J26" i="6"/>
  <c r="D26" i="6" s="1"/>
  <c r="F26" i="6" s="1"/>
  <c r="E26" i="7" s="1"/>
  <c r="J34" i="6"/>
  <c r="D34" i="6" s="1"/>
  <c r="F34" i="6" s="1"/>
  <c r="E34" i="7" s="1"/>
  <c r="G56" i="8"/>
  <c r="I56" i="8"/>
  <c r="B56" i="5"/>
  <c r="F35" i="5"/>
  <c r="D35" i="8" s="1"/>
  <c r="F34" i="5"/>
  <c r="D34" i="8" s="1"/>
  <c r="F33" i="5"/>
  <c r="D33" i="8" s="1"/>
  <c r="F32" i="5"/>
  <c r="D32" i="8" s="1"/>
  <c r="F31" i="5"/>
  <c r="D31" i="8" s="1"/>
  <c r="F30" i="5"/>
  <c r="D30" i="8" s="1"/>
  <c r="F29" i="5"/>
  <c r="D29" i="8" s="1"/>
  <c r="F4" i="5"/>
  <c r="D4" i="7" s="1"/>
  <c r="E56" i="5"/>
  <c r="D56" i="5"/>
  <c r="F5" i="5"/>
  <c r="D5" i="7" s="1"/>
  <c r="F6" i="5"/>
  <c r="D6" i="7" s="1"/>
  <c r="F7" i="5"/>
  <c r="D7" i="7" s="1"/>
  <c r="F8" i="5"/>
  <c r="D8" i="7" s="1"/>
  <c r="F9" i="5"/>
  <c r="D9" i="7" s="1"/>
  <c r="F10" i="5"/>
  <c r="D10" i="7" s="1"/>
  <c r="F14" i="5"/>
  <c r="D14" i="7" s="1"/>
  <c r="F15" i="5"/>
  <c r="D15" i="8" s="1"/>
  <c r="F16" i="5"/>
  <c r="D16" i="7" s="1"/>
  <c r="F22" i="5"/>
  <c r="D22" i="7" s="1"/>
  <c r="F26" i="5"/>
  <c r="D26" i="7" s="1"/>
  <c r="F27" i="5"/>
  <c r="D27" i="7" s="1"/>
  <c r="F28" i="5"/>
  <c r="D28" i="7" s="1"/>
  <c r="D30" i="7"/>
  <c r="F36" i="5"/>
  <c r="D36" i="7" s="1"/>
  <c r="F37" i="5"/>
  <c r="D37" i="7" s="1"/>
  <c r="F38" i="5"/>
  <c r="D38" i="7" s="1"/>
  <c r="F39" i="5"/>
  <c r="D39" i="7" s="1"/>
  <c r="F44" i="5"/>
  <c r="D44" i="7" s="1"/>
  <c r="F45" i="5"/>
  <c r="D45" i="7" s="1"/>
  <c r="F46" i="5"/>
  <c r="D46" i="7" s="1"/>
  <c r="F50" i="5"/>
  <c r="D50" i="7" s="1"/>
  <c r="F51" i="5"/>
  <c r="D51" i="7" s="1"/>
  <c r="F52" i="5"/>
  <c r="D52" i="7" s="1"/>
  <c r="F53" i="5"/>
  <c r="D53" i="7" s="1"/>
  <c r="C4" i="3"/>
  <c r="C4" i="4" s="1"/>
  <c r="C5" i="3"/>
  <c r="C5" i="4" s="1"/>
  <c r="C6" i="3"/>
  <c r="C6" i="4" s="1"/>
  <c r="C7" i="3"/>
  <c r="C7" i="4" s="1"/>
  <c r="C8" i="3"/>
  <c r="C8" i="4" s="1"/>
  <c r="C9" i="3"/>
  <c r="C9" i="4" s="1"/>
  <c r="C10" i="3"/>
  <c r="C10" i="4" s="1"/>
  <c r="C14" i="3"/>
  <c r="C14" i="4" s="1"/>
  <c r="C15" i="3"/>
  <c r="C15" i="4" s="1"/>
  <c r="C16" i="3"/>
  <c r="C16" i="4" s="1"/>
  <c r="C22" i="3"/>
  <c r="C22" i="4" s="1"/>
  <c r="C26" i="3"/>
  <c r="C26" i="4" s="1"/>
  <c r="C27" i="3"/>
  <c r="C27" i="4" s="1"/>
  <c r="C28" i="3"/>
  <c r="C28" i="4" s="1"/>
  <c r="C29" i="3"/>
  <c r="C29" i="4" s="1"/>
  <c r="C30" i="3"/>
  <c r="C30" i="4" s="1"/>
  <c r="C31" i="3"/>
  <c r="C31" i="4" s="1"/>
  <c r="C32" i="3"/>
  <c r="C32" i="4" s="1"/>
  <c r="C33" i="3"/>
  <c r="C33" i="4" s="1"/>
  <c r="C34" i="3"/>
  <c r="C34" i="4" s="1"/>
  <c r="C35" i="3"/>
  <c r="C35" i="4" s="1"/>
  <c r="C36" i="3"/>
  <c r="C36" i="4" s="1"/>
  <c r="C37" i="3"/>
  <c r="C37" i="4" s="1"/>
  <c r="C38" i="3"/>
  <c r="C38" i="4" s="1"/>
  <c r="C39" i="3"/>
  <c r="C39" i="4" s="1"/>
  <c r="C44" i="3"/>
  <c r="C44" i="4" s="1"/>
  <c r="C45" i="3"/>
  <c r="C45" i="4" s="1"/>
  <c r="C46" i="3"/>
  <c r="C46" i="4" s="1"/>
  <c r="C50" i="3"/>
  <c r="C50" i="4" s="1"/>
  <c r="C51" i="3"/>
  <c r="C51" i="4" s="1"/>
  <c r="C52" i="3"/>
  <c r="C52" i="4" s="1"/>
  <c r="C53" i="3"/>
  <c r="C53" i="4" s="1"/>
  <c r="D5" i="2"/>
  <c r="D6" i="2"/>
  <c r="D7" i="2"/>
  <c r="D8" i="2"/>
  <c r="D9" i="2"/>
  <c r="D10" i="2"/>
  <c r="D11" i="2"/>
  <c r="D12" i="2"/>
  <c r="D13" i="2"/>
  <c r="D14" i="2"/>
  <c r="D15" i="2"/>
  <c r="D16" i="2"/>
  <c r="D22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4" i="2"/>
  <c r="D45" i="2"/>
  <c r="D46" i="2"/>
  <c r="D50" i="2"/>
  <c r="D51" i="2"/>
  <c r="D52" i="2"/>
  <c r="D53" i="2"/>
  <c r="P54" i="1"/>
  <c r="D5" i="4" l="1"/>
  <c r="C56" i="10"/>
  <c r="D56" i="4" s="1"/>
  <c r="D35" i="7"/>
  <c r="D34" i="7"/>
  <c r="D31" i="7"/>
  <c r="D33" i="7"/>
  <c r="D29" i="7"/>
  <c r="C56" i="3"/>
  <c r="C56" i="4" s="1"/>
  <c r="D32" i="7"/>
  <c r="D4" i="6"/>
  <c r="F4" i="6" s="1"/>
  <c r="E4" i="7" s="1"/>
  <c r="J56" i="6"/>
  <c r="D56" i="6" s="1"/>
  <c r="D52" i="8"/>
  <c r="D50" i="8"/>
  <c r="D45" i="8"/>
  <c r="D38" i="8"/>
  <c r="D36" i="8"/>
  <c r="D28" i="8"/>
  <c r="D26" i="8"/>
  <c r="D16" i="8"/>
  <c r="D14" i="8"/>
  <c r="D53" i="8"/>
  <c r="D51" i="8"/>
  <c r="D46" i="8"/>
  <c r="D44" i="8"/>
  <c r="D39" i="8"/>
  <c r="D37" i="8"/>
  <c r="D27" i="8"/>
  <c r="D22" i="8"/>
  <c r="F56" i="5"/>
  <c r="D56" i="7" s="1"/>
  <c r="D15" i="7"/>
  <c r="D57" i="1"/>
  <c r="L57" i="1"/>
  <c r="F57" i="1"/>
  <c r="E57" i="1"/>
  <c r="G5" i="1"/>
  <c r="G6" i="1"/>
  <c r="G7" i="1"/>
  <c r="G8" i="1"/>
  <c r="G9" i="1"/>
  <c r="G10" i="1"/>
  <c r="G15" i="1"/>
  <c r="G16" i="1"/>
  <c r="G17" i="1"/>
  <c r="G23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5" i="1"/>
  <c r="G46" i="1"/>
  <c r="G47" i="1"/>
  <c r="G51" i="1"/>
  <c r="G52" i="1"/>
  <c r="G53" i="1"/>
  <c r="G54" i="1"/>
  <c r="G4" i="1"/>
  <c r="C57" i="1"/>
  <c r="B57" i="1"/>
  <c r="D4" i="2"/>
  <c r="D56" i="2" s="1"/>
  <c r="F56" i="6" l="1"/>
  <c r="E56" i="7" s="1"/>
  <c r="D56" i="8"/>
  <c r="B59" i="2"/>
  <c r="B60" i="2" s="1"/>
  <c r="E56" i="2" s="1"/>
  <c r="B56" i="4" s="1"/>
  <c r="H56" i="4" s="1"/>
  <c r="C56" i="7" s="1"/>
  <c r="I4" i="1"/>
  <c r="J4" i="1" s="1"/>
  <c r="I53" i="1"/>
  <c r="J53" i="1" s="1"/>
  <c r="I51" i="1"/>
  <c r="J51" i="1" s="1"/>
  <c r="I46" i="1"/>
  <c r="J46" i="1" s="1"/>
  <c r="I39" i="1"/>
  <c r="J39" i="1" s="1"/>
  <c r="I37" i="1"/>
  <c r="J37" i="1" s="1"/>
  <c r="I35" i="1"/>
  <c r="J35" i="1" s="1"/>
  <c r="I33" i="1"/>
  <c r="J33" i="1" s="1"/>
  <c r="I31" i="1"/>
  <c r="J31" i="1" s="1"/>
  <c r="I29" i="1"/>
  <c r="J29" i="1" s="1"/>
  <c r="I27" i="1"/>
  <c r="J27" i="1" s="1"/>
  <c r="I17" i="1"/>
  <c r="J17" i="1" s="1"/>
  <c r="H54" i="1"/>
  <c r="I10" i="1"/>
  <c r="J10" i="1" s="1"/>
  <c r="I8" i="1"/>
  <c r="J8" i="1" s="1"/>
  <c r="I6" i="1"/>
  <c r="J6" i="1" s="1"/>
  <c r="B60" i="1"/>
  <c r="B59" i="1"/>
  <c r="H4" i="1"/>
  <c r="H47" i="1"/>
  <c r="H40" i="1"/>
  <c r="H36" i="1"/>
  <c r="H32" i="1"/>
  <c r="H28" i="1"/>
  <c r="H16" i="1"/>
  <c r="I52" i="1"/>
  <c r="J52" i="1" s="1"/>
  <c r="I45" i="1"/>
  <c r="J45" i="1" s="1"/>
  <c r="I38" i="1"/>
  <c r="J38" i="1" s="1"/>
  <c r="I34" i="1"/>
  <c r="J34" i="1" s="1"/>
  <c r="I30" i="1"/>
  <c r="J30" i="1" s="1"/>
  <c r="I23" i="1"/>
  <c r="J23" i="1" s="1"/>
  <c r="H52" i="1"/>
  <c r="H45" i="1"/>
  <c r="H38" i="1"/>
  <c r="H34" i="1"/>
  <c r="H30" i="1"/>
  <c r="H23" i="1"/>
  <c r="I54" i="1"/>
  <c r="J54" i="1" s="1"/>
  <c r="I47" i="1"/>
  <c r="J47" i="1" s="1"/>
  <c r="I40" i="1"/>
  <c r="J40" i="1" s="1"/>
  <c r="I36" i="1"/>
  <c r="J36" i="1" s="1"/>
  <c r="I32" i="1"/>
  <c r="J32" i="1" s="1"/>
  <c r="I28" i="1"/>
  <c r="J28" i="1" s="1"/>
  <c r="I16" i="1"/>
  <c r="J16" i="1" s="1"/>
  <c r="H53" i="1"/>
  <c r="H51" i="1"/>
  <c r="H46" i="1"/>
  <c r="H39" i="1"/>
  <c r="H37" i="1"/>
  <c r="H35" i="1"/>
  <c r="H33" i="1"/>
  <c r="H31" i="1"/>
  <c r="H29" i="1"/>
  <c r="H27" i="1"/>
  <c r="H17" i="1"/>
  <c r="H15" i="1"/>
  <c r="H9" i="1"/>
  <c r="H7" i="1"/>
  <c r="H5" i="1"/>
  <c r="I15" i="1"/>
  <c r="J15" i="1" s="1"/>
  <c r="I9" i="1"/>
  <c r="J9" i="1" s="1"/>
  <c r="I7" i="1"/>
  <c r="J7" i="1" s="1"/>
  <c r="I5" i="1"/>
  <c r="J5" i="1" s="1"/>
  <c r="H10" i="1"/>
  <c r="H8" i="1"/>
  <c r="K8" i="1" s="1"/>
  <c r="H6" i="1"/>
  <c r="G57" i="1"/>
  <c r="K17" i="1" l="1"/>
  <c r="K33" i="1"/>
  <c r="K6" i="1"/>
  <c r="K27" i="1"/>
  <c r="K29" i="1"/>
  <c r="K37" i="1"/>
  <c r="K51" i="1"/>
  <c r="K35" i="1"/>
  <c r="K23" i="1"/>
  <c r="K38" i="1"/>
  <c r="K52" i="1"/>
  <c r="K10" i="1"/>
  <c r="K31" i="1"/>
  <c r="K39" i="1"/>
  <c r="K46" i="1"/>
  <c r="K53" i="1"/>
  <c r="K30" i="1"/>
  <c r="K4" i="1"/>
  <c r="E51" i="2"/>
  <c r="B51" i="4" s="1"/>
  <c r="H51" i="4" s="1"/>
  <c r="C51" i="7" s="1"/>
  <c r="E44" i="2"/>
  <c r="B44" i="4" s="1"/>
  <c r="H44" i="4" s="1"/>
  <c r="C44" i="7" s="1"/>
  <c r="E37" i="2"/>
  <c r="B37" i="4" s="1"/>
  <c r="H37" i="4" s="1"/>
  <c r="C37" i="7" s="1"/>
  <c r="E33" i="2"/>
  <c r="B33" i="4" s="1"/>
  <c r="H33" i="4" s="1"/>
  <c r="C33" i="7" s="1"/>
  <c r="E29" i="2"/>
  <c r="B29" i="4" s="1"/>
  <c r="H29" i="4" s="1"/>
  <c r="C29" i="7" s="1"/>
  <c r="E22" i="2"/>
  <c r="B22" i="4" s="1"/>
  <c r="H22" i="4" s="1"/>
  <c r="C22" i="7" s="1"/>
  <c r="E10" i="2"/>
  <c r="B10" i="4" s="1"/>
  <c r="H10" i="4" s="1"/>
  <c r="C10" i="7" s="1"/>
  <c r="E6" i="2"/>
  <c r="B6" i="4" s="1"/>
  <c r="H6" i="4" s="1"/>
  <c r="C6" i="7" s="1"/>
  <c r="E50" i="2"/>
  <c r="B50" i="4" s="1"/>
  <c r="H50" i="4" s="1"/>
  <c r="C50" i="7" s="1"/>
  <c r="E36" i="2"/>
  <c r="B36" i="4" s="1"/>
  <c r="H36" i="4" s="1"/>
  <c r="C36" i="7" s="1"/>
  <c r="E32" i="2"/>
  <c r="B32" i="4" s="1"/>
  <c r="H32" i="4" s="1"/>
  <c r="C32" i="7" s="1"/>
  <c r="E28" i="2"/>
  <c r="B28" i="4" s="1"/>
  <c r="H28" i="4" s="1"/>
  <c r="C28" i="7" s="1"/>
  <c r="E16" i="2"/>
  <c r="B16" i="4" s="1"/>
  <c r="H16" i="4" s="1"/>
  <c r="C16" i="7" s="1"/>
  <c r="E13" i="2"/>
  <c r="E9" i="2"/>
  <c r="B9" i="4" s="1"/>
  <c r="H9" i="4" s="1"/>
  <c r="C9" i="7" s="1"/>
  <c r="E5" i="2"/>
  <c r="B5" i="4" s="1"/>
  <c r="H5" i="4" s="1"/>
  <c r="C5" i="7" s="1"/>
  <c r="E53" i="2"/>
  <c r="B53" i="4" s="1"/>
  <c r="H53" i="4" s="1"/>
  <c r="C53" i="7" s="1"/>
  <c r="E46" i="2"/>
  <c r="B46" i="4" s="1"/>
  <c r="H46" i="4" s="1"/>
  <c r="C46" i="7" s="1"/>
  <c r="E39" i="2"/>
  <c r="B39" i="4" s="1"/>
  <c r="H39" i="4" s="1"/>
  <c r="C39" i="7" s="1"/>
  <c r="E35" i="2"/>
  <c r="B35" i="4" s="1"/>
  <c r="H35" i="4" s="1"/>
  <c r="C35" i="7" s="1"/>
  <c r="E31" i="2"/>
  <c r="B31" i="4" s="1"/>
  <c r="H31" i="4" s="1"/>
  <c r="C31" i="7" s="1"/>
  <c r="E27" i="2"/>
  <c r="B27" i="4" s="1"/>
  <c r="H27" i="4" s="1"/>
  <c r="C27" i="7" s="1"/>
  <c r="E15" i="2"/>
  <c r="B15" i="4" s="1"/>
  <c r="H15" i="4" s="1"/>
  <c r="C15" i="7" s="1"/>
  <c r="E12" i="2"/>
  <c r="E8" i="2"/>
  <c r="B8" i="4" s="1"/>
  <c r="H8" i="4" s="1"/>
  <c r="C8" i="7" s="1"/>
  <c r="E52" i="2"/>
  <c r="B52" i="4" s="1"/>
  <c r="H52" i="4" s="1"/>
  <c r="C52" i="7" s="1"/>
  <c r="E45" i="2"/>
  <c r="B45" i="4" s="1"/>
  <c r="H45" i="4" s="1"/>
  <c r="C45" i="7" s="1"/>
  <c r="E38" i="2"/>
  <c r="B38" i="4" s="1"/>
  <c r="H38" i="4" s="1"/>
  <c r="C38" i="7" s="1"/>
  <c r="E34" i="2"/>
  <c r="B34" i="4" s="1"/>
  <c r="H34" i="4" s="1"/>
  <c r="C34" i="7" s="1"/>
  <c r="E30" i="2"/>
  <c r="B30" i="4" s="1"/>
  <c r="H30" i="4" s="1"/>
  <c r="C30" i="7" s="1"/>
  <c r="E26" i="2"/>
  <c r="B26" i="4" s="1"/>
  <c r="H26" i="4" s="1"/>
  <c r="C26" i="7" s="1"/>
  <c r="E14" i="2"/>
  <c r="B14" i="4" s="1"/>
  <c r="H14" i="4" s="1"/>
  <c r="C14" i="7" s="1"/>
  <c r="E11" i="2"/>
  <c r="E7" i="2"/>
  <c r="B7" i="4" s="1"/>
  <c r="H7" i="4" s="1"/>
  <c r="C7" i="7" s="1"/>
  <c r="E4" i="2"/>
  <c r="B4" i="4" s="1"/>
  <c r="H4" i="4" s="1"/>
  <c r="C4" i="7" s="1"/>
  <c r="K45" i="1"/>
  <c r="N6" i="1"/>
  <c r="N8" i="1"/>
  <c r="N10" i="1"/>
  <c r="N16" i="1"/>
  <c r="N23" i="1"/>
  <c r="N28" i="1"/>
  <c r="N30" i="1"/>
  <c r="N32" i="1"/>
  <c r="N34" i="1"/>
  <c r="N36" i="1"/>
  <c r="N38" i="1"/>
  <c r="N40" i="1"/>
  <c r="N45" i="1"/>
  <c r="N47" i="1"/>
  <c r="N52" i="1"/>
  <c r="N54" i="1"/>
  <c r="N4" i="1"/>
  <c r="N5" i="1"/>
  <c r="N7" i="1"/>
  <c r="N9" i="1"/>
  <c r="N15" i="1"/>
  <c r="N17" i="1"/>
  <c r="N27" i="1"/>
  <c r="N29" i="1"/>
  <c r="N31" i="1"/>
  <c r="N33" i="1"/>
  <c r="N35" i="1"/>
  <c r="N37" i="1"/>
  <c r="N39" i="1"/>
  <c r="N46" i="1"/>
  <c r="N51" i="1"/>
  <c r="N53" i="1"/>
  <c r="N57" i="1"/>
  <c r="M6" i="1"/>
  <c r="M8" i="1"/>
  <c r="M10" i="1"/>
  <c r="M16" i="1"/>
  <c r="M23" i="1"/>
  <c r="M28" i="1"/>
  <c r="M30" i="1"/>
  <c r="M32" i="1"/>
  <c r="M34" i="1"/>
  <c r="M36" i="1"/>
  <c r="M38" i="1"/>
  <c r="M40" i="1"/>
  <c r="M45" i="1"/>
  <c r="M47" i="1"/>
  <c r="M52" i="1"/>
  <c r="M54" i="1"/>
  <c r="M4" i="1"/>
  <c r="M51" i="1"/>
  <c r="M5" i="1"/>
  <c r="M7" i="1"/>
  <c r="M9" i="1"/>
  <c r="M15" i="1"/>
  <c r="M17" i="1"/>
  <c r="M27" i="1"/>
  <c r="M29" i="1"/>
  <c r="M31" i="1"/>
  <c r="M33" i="1"/>
  <c r="M35" i="1"/>
  <c r="M37" i="1"/>
  <c r="M39" i="1"/>
  <c r="M46" i="1"/>
  <c r="M53" i="1"/>
  <c r="K34" i="1"/>
  <c r="M57" i="1"/>
  <c r="K16" i="1"/>
  <c r="K32" i="1"/>
  <c r="K40" i="1"/>
  <c r="K47" i="1"/>
  <c r="K28" i="1"/>
  <c r="K36" i="1"/>
  <c r="K54" i="1"/>
  <c r="K7" i="1"/>
  <c r="K15" i="1"/>
  <c r="K5" i="1"/>
  <c r="K9" i="1"/>
  <c r="I57" i="1"/>
  <c r="J57" i="1" s="1"/>
  <c r="H57" i="1"/>
  <c r="Q6" i="1" l="1"/>
  <c r="B6" i="7" s="1"/>
  <c r="G6" i="7" s="1"/>
  <c r="D58" i="8" s="1"/>
  <c r="D61" i="8" s="1"/>
  <c r="Q53" i="1"/>
  <c r="B52" i="7" s="1"/>
  <c r="G52" i="7" s="1"/>
  <c r="B52" i="9" s="1"/>
  <c r="Q8" i="1"/>
  <c r="B8" i="7" s="1"/>
  <c r="G8" i="7" s="1"/>
  <c r="B8" i="9" s="1"/>
  <c r="Q31" i="1"/>
  <c r="B30" i="7" s="1"/>
  <c r="G30" i="7" s="1"/>
  <c r="H30" i="8" s="1"/>
  <c r="Q16" i="1"/>
  <c r="B15" i="7" s="1"/>
  <c r="G15" i="7" s="1"/>
  <c r="B15" i="9" s="1"/>
  <c r="Q37" i="1"/>
  <c r="B36" i="7" s="1"/>
  <c r="G36" i="7" s="1"/>
  <c r="H36" i="8" s="1"/>
  <c r="Q29" i="1"/>
  <c r="B28" i="7" s="1"/>
  <c r="G28" i="7" s="1"/>
  <c r="H28" i="8" s="1"/>
  <c r="Q33" i="1"/>
  <c r="B32" i="7" s="1"/>
  <c r="G32" i="7" s="1"/>
  <c r="H32" i="8" s="1"/>
  <c r="Q52" i="1"/>
  <c r="B51" i="7" s="1"/>
  <c r="G51" i="7" s="1"/>
  <c r="B51" i="9" s="1"/>
  <c r="Q51" i="1"/>
  <c r="B50" i="7" s="1"/>
  <c r="G50" i="7" s="1"/>
  <c r="B50" i="9" s="1"/>
  <c r="Q17" i="1"/>
  <c r="B16" i="7" s="1"/>
  <c r="G16" i="7" s="1"/>
  <c r="B16" i="9" s="1"/>
  <c r="Q46" i="1"/>
  <c r="B45" i="7" s="1"/>
  <c r="G45" i="7" s="1"/>
  <c r="B45" i="9" s="1"/>
  <c r="Q35" i="1"/>
  <c r="B34" i="7" s="1"/>
  <c r="G34" i="7" s="1"/>
  <c r="B34" i="9" s="1"/>
  <c r="Q27" i="1"/>
  <c r="B26" i="7" s="1"/>
  <c r="G26" i="7" s="1"/>
  <c r="H26" i="8" s="1"/>
  <c r="Q47" i="1"/>
  <c r="B46" i="7" s="1"/>
  <c r="G46" i="7" s="1"/>
  <c r="B46" i="9" s="1"/>
  <c r="Q9" i="1"/>
  <c r="B9" i="7" s="1"/>
  <c r="G9" i="7" s="1"/>
  <c r="G58" i="8" s="1"/>
  <c r="G64" i="8" s="1"/>
  <c r="Q40" i="1"/>
  <c r="B39" i="7" s="1"/>
  <c r="G39" i="7" s="1"/>
  <c r="Q4" i="1"/>
  <c r="B4" i="7" s="1"/>
  <c r="G4" i="7" s="1"/>
  <c r="B58" i="8" s="1"/>
  <c r="B59" i="8" s="1"/>
  <c r="Q39" i="1"/>
  <c r="B38" i="7" s="1"/>
  <c r="G38" i="7" s="1"/>
  <c r="B38" i="9" s="1"/>
  <c r="Q15" i="1"/>
  <c r="B14" i="7" s="1"/>
  <c r="G14" i="7" s="1"/>
  <c r="B14" i="9" s="1"/>
  <c r="Q38" i="1"/>
  <c r="B37" i="7" s="1"/>
  <c r="G37" i="7" s="1"/>
  <c r="B37" i="9" s="1"/>
  <c r="Q30" i="1"/>
  <c r="B29" i="7" s="1"/>
  <c r="G29" i="7" s="1"/>
  <c r="H29" i="8" s="1"/>
  <c r="Q23" i="1"/>
  <c r="B22" i="7" s="1"/>
  <c r="G22" i="7" s="1"/>
  <c r="B22" i="9" s="1"/>
  <c r="Q10" i="1"/>
  <c r="B10" i="7" s="1"/>
  <c r="G10" i="7" s="1"/>
  <c r="H58" i="8" s="1"/>
  <c r="Q5" i="1"/>
  <c r="B5" i="7" s="1"/>
  <c r="G5" i="7" s="1"/>
  <c r="C58" i="8" s="1"/>
  <c r="C60" i="8" s="1"/>
  <c r="Q28" i="1"/>
  <c r="B27" i="7" s="1"/>
  <c r="G27" i="7" s="1"/>
  <c r="H27" i="8" s="1"/>
  <c r="Q32" i="1"/>
  <c r="B31" i="7" s="1"/>
  <c r="G31" i="7" s="1"/>
  <c r="H31" i="8" s="1"/>
  <c r="Q45" i="1"/>
  <c r="B44" i="7" s="1"/>
  <c r="G44" i="7" s="1"/>
  <c r="B44" i="9" s="1"/>
  <c r="Q34" i="1"/>
  <c r="B33" i="7" s="1"/>
  <c r="G33" i="7" s="1"/>
  <c r="B33" i="9" s="1"/>
  <c r="Q54" i="1"/>
  <c r="B53" i="7" s="1"/>
  <c r="G53" i="7" s="1"/>
  <c r="B53" i="9" s="1"/>
  <c r="Q7" i="1"/>
  <c r="B7" i="7" s="1"/>
  <c r="G7" i="7" s="1"/>
  <c r="Q36" i="1"/>
  <c r="B35" i="7" s="1"/>
  <c r="G35" i="7" s="1"/>
  <c r="K57" i="1"/>
  <c r="Q57" i="1" s="1"/>
  <c r="B56" i="7" s="1"/>
  <c r="G56" i="7" s="1"/>
  <c r="B56" i="9" s="1"/>
  <c r="B6" i="9" l="1"/>
  <c r="H34" i="8"/>
  <c r="B4" i="9"/>
  <c r="B28" i="9"/>
  <c r="B36" i="9"/>
  <c r="H22" i="8"/>
  <c r="H38" i="8"/>
  <c r="B9" i="9"/>
  <c r="H39" i="8"/>
  <c r="B39" i="9"/>
  <c r="B10" i="9"/>
  <c r="B5" i="9"/>
  <c r="H37" i="8"/>
  <c r="F58" i="8"/>
  <c r="F63" i="8" s="1"/>
  <c r="G31" i="9" s="1"/>
  <c r="B30" i="9"/>
  <c r="B27" i="9"/>
  <c r="B32" i="9"/>
  <c r="H33" i="8"/>
  <c r="B31" i="9"/>
  <c r="B29" i="9"/>
  <c r="B26" i="9"/>
  <c r="H22" i="9"/>
  <c r="H37" i="9"/>
  <c r="H51" i="9"/>
  <c r="H34" i="9"/>
  <c r="H52" i="9"/>
  <c r="H28" i="9"/>
  <c r="H15" i="9"/>
  <c r="H31" i="9"/>
  <c r="H44" i="9"/>
  <c r="H26" i="9"/>
  <c r="H50" i="9"/>
  <c r="H16" i="9"/>
  <c r="H33" i="9"/>
  <c r="H53" i="9"/>
  <c r="H30" i="9"/>
  <c r="H45" i="9"/>
  <c r="H27" i="9"/>
  <c r="H46" i="9"/>
  <c r="H29" i="9"/>
  <c r="H36" i="9"/>
  <c r="H39" i="9"/>
  <c r="H14" i="9"/>
  <c r="H38" i="9"/>
  <c r="H32" i="9"/>
  <c r="H35" i="9"/>
  <c r="B35" i="9"/>
  <c r="H35" i="8"/>
  <c r="B7" i="9"/>
  <c r="E58" i="8"/>
  <c r="E62" i="8" s="1"/>
  <c r="D22" i="9"/>
  <c r="D29" i="9"/>
  <c r="D33" i="9"/>
  <c r="D37" i="9"/>
  <c r="D44" i="9"/>
  <c r="D51" i="9"/>
  <c r="D53" i="9"/>
  <c r="D26" i="9"/>
  <c r="D30" i="9"/>
  <c r="D34" i="9"/>
  <c r="D38" i="9"/>
  <c r="D45" i="9"/>
  <c r="D52" i="9"/>
  <c r="D15" i="9"/>
  <c r="D27" i="9"/>
  <c r="D31" i="9"/>
  <c r="D35" i="9"/>
  <c r="D39" i="9"/>
  <c r="D46" i="9"/>
  <c r="D14" i="9"/>
  <c r="D16" i="9"/>
  <c r="D28" i="9"/>
  <c r="D32" i="9"/>
  <c r="D36" i="9"/>
  <c r="D50" i="9"/>
  <c r="E26" i="9"/>
  <c r="E34" i="9"/>
  <c r="E33" i="9"/>
  <c r="E16" i="9"/>
  <c r="E32" i="9"/>
  <c r="E15" i="9"/>
  <c r="E31" i="9"/>
  <c r="E39" i="9"/>
  <c r="E46" i="9"/>
  <c r="E53" i="9"/>
  <c r="E14" i="9"/>
  <c r="E30" i="9"/>
  <c r="E38" i="9"/>
  <c r="E45" i="9"/>
  <c r="E52" i="9"/>
  <c r="E22" i="9"/>
  <c r="E29" i="9"/>
  <c r="E37" i="9"/>
  <c r="E44" i="9"/>
  <c r="E51" i="9"/>
  <c r="E28" i="9"/>
  <c r="E36" i="9"/>
  <c r="E50" i="9"/>
  <c r="E27" i="9"/>
  <c r="E35" i="9"/>
  <c r="C33" i="9"/>
  <c r="C22" i="9"/>
  <c r="C32" i="9"/>
  <c r="C39" i="9"/>
  <c r="C31" i="9"/>
  <c r="C52" i="9"/>
  <c r="C45" i="9"/>
  <c r="C38" i="9"/>
  <c r="C30" i="9"/>
  <c r="C44" i="9"/>
  <c r="C37" i="9"/>
  <c r="C29" i="9"/>
  <c r="C51" i="9"/>
  <c r="C50" i="9"/>
  <c r="C36" i="9"/>
  <c r="C28" i="9"/>
  <c r="C53" i="9"/>
  <c r="C35" i="9"/>
  <c r="C27" i="9"/>
  <c r="C46" i="9"/>
  <c r="C34" i="9"/>
  <c r="C26" i="9"/>
  <c r="G51" i="9" l="1"/>
  <c r="G30" i="9"/>
  <c r="G14" i="9"/>
  <c r="K14" i="9" s="1"/>
  <c r="G33" i="9"/>
  <c r="G50" i="9"/>
  <c r="G35" i="9"/>
  <c r="G45" i="9"/>
  <c r="G39" i="9"/>
  <c r="G26" i="9"/>
  <c r="G52" i="9"/>
  <c r="G22" i="9"/>
  <c r="G28" i="9"/>
  <c r="G44" i="9"/>
  <c r="G53" i="9"/>
  <c r="G38" i="9"/>
  <c r="G36" i="9"/>
  <c r="G32" i="9"/>
  <c r="G29" i="9"/>
  <c r="G15" i="9"/>
  <c r="K15" i="9" s="1"/>
  <c r="G34" i="9"/>
  <c r="G37" i="9"/>
  <c r="G27" i="9"/>
  <c r="G46" i="9"/>
  <c r="G16" i="9"/>
  <c r="I58" i="8" s="1"/>
  <c r="I66" i="8" s="1"/>
  <c r="H56" i="8"/>
  <c r="H65" i="8" s="1"/>
  <c r="H57" i="9"/>
  <c r="F53" i="9"/>
  <c r="F28" i="9"/>
  <c r="F51" i="9"/>
  <c r="F37" i="9"/>
  <c r="F26" i="9"/>
  <c r="F32" i="9"/>
  <c r="F50" i="9"/>
  <c r="F52" i="9"/>
  <c r="F31" i="9"/>
  <c r="F36" i="9"/>
  <c r="F22" i="9"/>
  <c r="F45" i="9"/>
  <c r="F30" i="9"/>
  <c r="F39" i="9"/>
  <c r="F44" i="9"/>
  <c r="F29" i="9"/>
  <c r="F27" i="9"/>
  <c r="F34" i="9"/>
  <c r="F46" i="9"/>
  <c r="F33" i="9"/>
  <c r="F35" i="9"/>
  <c r="F38" i="9"/>
  <c r="C57" i="9"/>
  <c r="E57" i="9"/>
  <c r="D57" i="9"/>
  <c r="I29" i="9" l="1"/>
  <c r="K29" i="9" s="1"/>
  <c r="I50" i="9"/>
  <c r="I44" i="9"/>
  <c r="I27" i="9"/>
  <c r="K27" i="9" s="1"/>
  <c r="I32" i="9"/>
  <c r="K32" i="9" s="1"/>
  <c r="I34" i="9"/>
  <c r="K34" i="9" s="1"/>
  <c r="I22" i="9"/>
  <c r="K22" i="9" s="1"/>
  <c r="I33" i="9"/>
  <c r="K33" i="9" s="1"/>
  <c r="I45" i="9"/>
  <c r="I37" i="9"/>
  <c r="K37" i="9" s="1"/>
  <c r="I30" i="9"/>
  <c r="K30" i="9" s="1"/>
  <c r="I36" i="9"/>
  <c r="K36" i="9" s="1"/>
  <c r="I52" i="9"/>
  <c r="G57" i="9"/>
  <c r="I39" i="9"/>
  <c r="K39" i="9" s="1"/>
  <c r="I26" i="9"/>
  <c r="K26" i="9" s="1"/>
  <c r="I51" i="9"/>
  <c r="I38" i="9"/>
  <c r="K38" i="9" s="1"/>
  <c r="I46" i="9"/>
  <c r="I35" i="9"/>
  <c r="K35" i="9" s="1"/>
  <c r="I28" i="9"/>
  <c r="K28" i="9" s="1"/>
  <c r="I53" i="9"/>
  <c r="I31" i="9"/>
  <c r="K31" i="9" s="1"/>
  <c r="F57" i="9"/>
  <c r="J51" i="9"/>
  <c r="J44" i="9"/>
  <c r="J50" i="9"/>
  <c r="J46" i="9"/>
  <c r="J53" i="9"/>
  <c r="J45" i="9"/>
  <c r="J52" i="9"/>
  <c r="K45" i="9" l="1"/>
  <c r="K50" i="9"/>
  <c r="K52" i="9"/>
  <c r="K46" i="9"/>
  <c r="I57" i="9"/>
  <c r="K53" i="9"/>
  <c r="K51" i="9"/>
  <c r="J57" i="9"/>
  <c r="K44" i="9"/>
  <c r="K56" i="9" l="1"/>
</calcChain>
</file>

<file path=xl/comments1.xml><?xml version="1.0" encoding="utf-8"?>
<comments xmlns="http://schemas.openxmlformats.org/spreadsheetml/2006/main">
  <authors>
    <author>Dalvio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Dalvio:</t>
        </r>
        <r>
          <rPr>
            <sz val="9"/>
            <color indexed="81"/>
            <rFont val="Tahoma"/>
            <family val="2"/>
          </rPr>
          <t xml:space="preserve">
Diversas outras contas, como IPTU, IPVA,Publicidade,Viagens
Feiras e eventos
</t>
        </r>
      </text>
    </comment>
  </commentList>
</comments>
</file>

<file path=xl/comments2.xml><?xml version="1.0" encoding="utf-8"?>
<comments xmlns="http://schemas.openxmlformats.org/spreadsheetml/2006/main">
  <authors>
    <author>Dalvio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Dalvio:</t>
        </r>
        <r>
          <rPr>
            <sz val="9"/>
            <color indexed="81"/>
            <rFont val="Tahoma"/>
            <family val="2"/>
          </rPr>
          <t xml:space="preserve">
O valor encontrado em cada CC Direto na sequência deve integrar a apropriação dos custos de cada produto.
</t>
        </r>
      </text>
    </comment>
  </commentList>
</comments>
</file>

<file path=xl/sharedStrings.xml><?xml version="1.0" encoding="utf-8"?>
<sst xmlns="http://schemas.openxmlformats.org/spreadsheetml/2006/main" count="654" uniqueCount="215">
  <si>
    <t>Centros de Custos</t>
  </si>
  <si>
    <t>CC de Apoio</t>
  </si>
  <si>
    <t>05 - Serviços Gerais</t>
  </si>
  <si>
    <t>10 - Gestão de Pessoas</t>
  </si>
  <si>
    <t>15- Suprimento</t>
  </si>
  <si>
    <t>20 - CPD</t>
  </si>
  <si>
    <t>25 - Manutenção</t>
  </si>
  <si>
    <t>30- Tratamento de Efluentes</t>
  </si>
  <si>
    <t>35 - Gerente de Produção</t>
  </si>
  <si>
    <t>Soma CC de Apoio</t>
  </si>
  <si>
    <t>Centros de Custos de Logística</t>
  </si>
  <si>
    <t>105 - Frota de Captação</t>
  </si>
  <si>
    <t>110 - Frota de Distribuição</t>
  </si>
  <si>
    <t>Soma Logística</t>
  </si>
  <si>
    <t>Centros de Produção</t>
  </si>
  <si>
    <t>205 - Unidade de Ração</t>
  </si>
  <si>
    <t>Soma Ração</t>
  </si>
  <si>
    <t>Laticínio</t>
  </si>
  <si>
    <t>255 - Refrigeração..Classificação Leite</t>
  </si>
  <si>
    <t>305- Leite Pasteurizado</t>
  </si>
  <si>
    <t>310- Longa Vida</t>
  </si>
  <si>
    <t>315 - Salga e Secagem de Queijo</t>
  </si>
  <si>
    <t>320 - Fabricação de Queijo</t>
  </si>
  <si>
    <t>325- Embalagam de Queijo</t>
  </si>
  <si>
    <t>335- Beneficiamento de Soro</t>
  </si>
  <si>
    <t>340- Processamento de Bebida Láctea</t>
  </si>
  <si>
    <t>345- Embalagem de Bebida Láctea</t>
  </si>
  <si>
    <t>350- Processamento de Doce de Leite</t>
  </si>
  <si>
    <t>355- Embalagem de Doce de Leite</t>
  </si>
  <si>
    <t>360- Iogurte</t>
  </si>
  <si>
    <t>375- Fabricação de Ricota</t>
  </si>
  <si>
    <t>380- Embalagem de Ricota</t>
  </si>
  <si>
    <t>Soma Laticínio</t>
  </si>
  <si>
    <t>Soma Produção</t>
  </si>
  <si>
    <t>Centros de Atividade Comercial</t>
  </si>
  <si>
    <t>505 - Vendas</t>
  </si>
  <si>
    <t>510- Relacionamento com Terceirizados</t>
  </si>
  <si>
    <t>515- Faturamento e Expedição</t>
  </si>
  <si>
    <t>Soma Atividade Comercial</t>
  </si>
  <si>
    <t>Centros de Atividade Administrativa</t>
  </si>
  <si>
    <t>905 - Atendimento ao Cooperado</t>
  </si>
  <si>
    <t>910- Financeiro-Contábil</t>
  </si>
  <si>
    <t>915- Jurídico</t>
  </si>
  <si>
    <t>990- Diretoria</t>
  </si>
  <si>
    <t>Soma Atividade Administrativa</t>
  </si>
  <si>
    <t>Total Geral</t>
  </si>
  <si>
    <t>Horas cartão ponto</t>
  </si>
  <si>
    <t>férias pagas</t>
  </si>
  <si>
    <t>13º pago</t>
  </si>
  <si>
    <t>Remunerações efetivas</t>
  </si>
  <si>
    <t>Previdência Social</t>
  </si>
  <si>
    <t>Provisão 13º</t>
  </si>
  <si>
    <t>Provisão Férias</t>
  </si>
  <si>
    <t>FGTS normal</t>
  </si>
  <si>
    <t>Multa FGTS</t>
  </si>
  <si>
    <t>Vale Alimentação</t>
  </si>
  <si>
    <t>Plano de Saúde</t>
  </si>
  <si>
    <t>Soma Custos Pessoal</t>
  </si>
  <si>
    <t>Custo unitário de Plano de Saúde</t>
  </si>
  <si>
    <t>Custo unitário de Alimentação</t>
  </si>
  <si>
    <t>Prolabore</t>
  </si>
  <si>
    <t>Previdência Diretoria</t>
  </si>
  <si>
    <t>Folha+ pgto férias e 13º</t>
  </si>
  <si>
    <t>Potência em Kwh</t>
  </si>
  <si>
    <t>Ponderação</t>
  </si>
  <si>
    <t>Horas mensais</t>
  </si>
  <si>
    <t>Estimativa %</t>
  </si>
  <si>
    <t>Apropriação R$</t>
  </si>
  <si>
    <t>Custo mensal de energia</t>
  </si>
  <si>
    <t>Somatório da ponderação</t>
  </si>
  <si>
    <t>Custo unitário da ponderação</t>
  </si>
  <si>
    <t>Compartilhamento de energia elétrica</t>
  </si>
  <si>
    <t>Compartilhamento de água</t>
  </si>
  <si>
    <t xml:space="preserve">Valores em R$ </t>
  </si>
  <si>
    <t>Total Vale Refeição</t>
  </si>
  <si>
    <t>Total Plano de Saúde</t>
  </si>
  <si>
    <t>Montante de custos de água no mês</t>
  </si>
  <si>
    <t>Total Geral compartilhado</t>
  </si>
  <si>
    <t>Mapa 1 - Custos Estruturais de Pessoal</t>
  </si>
  <si>
    <t>Valores em R$</t>
  </si>
  <si>
    <t>Mapa 2 - Custos Estruturais Serviços e Utilidades</t>
  </si>
  <si>
    <t>Energia E.</t>
  </si>
  <si>
    <t>Água</t>
  </si>
  <si>
    <t>Seguros</t>
  </si>
  <si>
    <t>Serviços de Terceiros</t>
  </si>
  <si>
    <t>Telefone e Celular</t>
  </si>
  <si>
    <t>Outras contas</t>
  </si>
  <si>
    <t>Total Mapa 2</t>
  </si>
  <si>
    <t>Limpeza</t>
  </si>
  <si>
    <t>Manutenção</t>
  </si>
  <si>
    <t>Expediente</t>
  </si>
  <si>
    <t>Combustíveis</t>
  </si>
  <si>
    <t>Total Materiais</t>
  </si>
  <si>
    <t>Mapa 4 - Custos de Depreciação</t>
  </si>
  <si>
    <t>Móveis Ut.</t>
  </si>
  <si>
    <t>Equipamentos</t>
  </si>
  <si>
    <t>Prédio</t>
  </si>
  <si>
    <t>Veículos</t>
  </si>
  <si>
    <t>Total</t>
  </si>
  <si>
    <t>Mapa 5  - Síntese de Custos Estruturais Próprios de cada Centro de Custos</t>
  </si>
  <si>
    <t>Pessoal</t>
  </si>
  <si>
    <t>Serviços e Utilidades</t>
  </si>
  <si>
    <t>Materiais</t>
  </si>
  <si>
    <t>Deprec.</t>
  </si>
  <si>
    <t>Custos Estruturais Próprios</t>
  </si>
  <si>
    <t>Área em metros ²</t>
  </si>
  <si>
    <t>Nº colaboradores</t>
  </si>
  <si>
    <t>Montante de custos de materiais</t>
  </si>
  <si>
    <t>Nº terminais</t>
  </si>
  <si>
    <t>Horas serviços</t>
  </si>
  <si>
    <t>% consumo água</t>
  </si>
  <si>
    <t>no CC15</t>
  </si>
  <si>
    <t>no CC20</t>
  </si>
  <si>
    <t>no CC25</t>
  </si>
  <si>
    <t>no CC30</t>
  </si>
  <si>
    <t>no CC35</t>
  </si>
  <si>
    <t>Tabela de Bases Físicas de Rateios dos CC Apoio</t>
  </si>
  <si>
    <t>Mapa6  Rateios de Custos dos CC de Apoio sobre Atividades Fim</t>
  </si>
  <si>
    <t>Rateio CC05</t>
  </si>
  <si>
    <t>Rateio CC10</t>
  </si>
  <si>
    <t>Rateio CC15</t>
  </si>
  <si>
    <t>Rateio CC20</t>
  </si>
  <si>
    <t>Rateio CC25</t>
  </si>
  <si>
    <t>Rateio CC30</t>
  </si>
  <si>
    <t>Rateio CC35</t>
  </si>
  <si>
    <t>Montante de Custos Operacionais Finais</t>
  </si>
  <si>
    <t>Custo Estrutural do CC a ser rateado</t>
  </si>
  <si>
    <t>Custo unitário em R$ por metro quadrado</t>
  </si>
  <si>
    <t>Custo unitário em R$ por colaborador</t>
  </si>
  <si>
    <t>Custo unitário em R$ por material consumido</t>
  </si>
  <si>
    <t>Custo unitário em R$ por terminal</t>
  </si>
  <si>
    <t>Custo unitário em R$ hora de Manutenção</t>
  </si>
  <si>
    <t>Custo unitário em R$ relativizado TratEfluente</t>
  </si>
  <si>
    <t>Proporção de custos próprios</t>
  </si>
  <si>
    <t>Incidência relativa sobre Custos Estr.Próprios</t>
  </si>
  <si>
    <t>no CC05</t>
  </si>
  <si>
    <t>no CC10</t>
  </si>
  <si>
    <t>no CC125</t>
  </si>
  <si>
    <t>Nº colaboradores de Comerc. e Administração</t>
  </si>
  <si>
    <t>Custo Estrutural Próprio + Parcelas de rateio CC 10 - 15 - 25 - 30</t>
  </si>
  <si>
    <t>Custo Unit. Transporte Administração</t>
  </si>
  <si>
    <t>Montante de Insumos Operacionais</t>
  </si>
  <si>
    <t>Unidade</t>
  </si>
  <si>
    <t>Custo Operacional Unitário</t>
  </si>
  <si>
    <t>Área por CC</t>
  </si>
  <si>
    <t>Custo depreciação predial</t>
  </si>
  <si>
    <t xml:space="preserve">Depreciação mensal= </t>
  </si>
  <si>
    <t>Custo unitário m²</t>
  </si>
  <si>
    <t>Nº Colaboradores</t>
  </si>
  <si>
    <t>Ração</t>
  </si>
  <si>
    <t>Mapa 3 Custos Estruturais de Materiais</t>
  </si>
  <si>
    <t>Compartilhamento de Seguro</t>
  </si>
  <si>
    <t>Depreciação</t>
  </si>
  <si>
    <t>Seguro anual</t>
  </si>
  <si>
    <t>Seguro mensal</t>
  </si>
  <si>
    <t>Coeficiente de compartilhamento</t>
  </si>
  <si>
    <t>Compartilhamento</t>
  </si>
  <si>
    <t>Descricao</t>
  </si>
  <si>
    <t xml:space="preserve">RECEBIMENTO DE SUINOS         </t>
  </si>
  <si>
    <t xml:space="preserve">ABATE E MIUDOS                </t>
  </si>
  <si>
    <t xml:space="preserve">ESPOSTEJAMENTO (DESOSSA)      </t>
  </si>
  <si>
    <t xml:space="preserve">SALGA                         </t>
  </si>
  <si>
    <t xml:space="preserve">SUB PRODUTOS                  </t>
  </si>
  <si>
    <t xml:space="preserve">EXPEDICAO                     </t>
  </si>
  <si>
    <t xml:space="preserve">SIF - INSPECAO FEDERAL        </t>
  </si>
  <si>
    <t xml:space="preserve">DIRETORIA DE PRODUCAO         </t>
  </si>
  <si>
    <t xml:space="preserve">CAMARAS E TUNEIS              </t>
  </si>
  <si>
    <t xml:space="preserve">GERENCIA DE PRODUCAO          </t>
  </si>
  <si>
    <t xml:space="preserve">QUALIDADE E PRODUTIVIDADE     </t>
  </si>
  <si>
    <t xml:space="preserve">ALMOXARIFADO                  </t>
  </si>
  <si>
    <t xml:space="preserve">REFEITORIO                    </t>
  </si>
  <si>
    <t xml:space="preserve">DEFUMADOS                     </t>
  </si>
  <si>
    <t xml:space="preserve">EMBUTIDOS                     </t>
  </si>
  <si>
    <t xml:space="preserve">REFINARIA                     </t>
  </si>
  <si>
    <t xml:space="preserve">FATIADOS E CURADOS            </t>
  </si>
  <si>
    <t xml:space="preserve">PRESUNTARIA                   </t>
  </si>
  <si>
    <t xml:space="preserve">TEMPERADOS E MARINADOS        </t>
  </si>
  <si>
    <t xml:space="preserve">MANUTENCAO MECANICA           </t>
  </si>
  <si>
    <t xml:space="preserve">MANUTENCAO CIVIL              </t>
  </si>
  <si>
    <t xml:space="preserve">MANUTENCAO ELETRICA           </t>
  </si>
  <si>
    <t xml:space="preserve">MANUTENCAO_PROJETOS           </t>
  </si>
  <si>
    <t xml:space="preserve">CALDEIRA                      </t>
  </si>
  <si>
    <t xml:space="preserve">SALA DE MAQUINAS              </t>
  </si>
  <si>
    <t xml:space="preserve">ETA-ESTACAO TRATAMENTO AGUA   </t>
  </si>
  <si>
    <t>ETE/ETA-ESTACAO TRAT EFLUENTES</t>
  </si>
  <si>
    <t xml:space="preserve">PATIOS E JARDINS              </t>
  </si>
  <si>
    <t xml:space="preserve">LAVANDERIA                    </t>
  </si>
  <si>
    <t xml:space="preserve">CONTROLE DE QUALIDADE P&amp;D     </t>
  </si>
  <si>
    <t xml:space="preserve">....                          </t>
  </si>
  <si>
    <t xml:space="preserve">DIRETORIA COMERCIAL           </t>
  </si>
  <si>
    <t xml:space="preserve">CASA DE CARNES                </t>
  </si>
  <si>
    <t>SUPERVIS√O COMERCIAL/LOGISTICA</t>
  </si>
  <si>
    <t xml:space="preserve">ADM.FINANCEIRO                </t>
  </si>
  <si>
    <t xml:space="preserve">APOIO ADMINISTRATIVO / RH     </t>
  </si>
  <si>
    <t xml:space="preserve">SEGURANCA PATRIMONIAL         </t>
  </si>
  <si>
    <t xml:space="preserve">CONTROLES FINANCEIROS         </t>
  </si>
  <si>
    <t xml:space="preserve">MEDICINA E SEG TRABALHO       </t>
  </si>
  <si>
    <t xml:space="preserve">COMPRAS                       </t>
  </si>
  <si>
    <t xml:space="preserve">INTEGRACAO                    </t>
  </si>
  <si>
    <t xml:space="preserve">OBRA EM ANDAMENTO             </t>
  </si>
  <si>
    <t xml:space="preserve">PRODUTO ACABADO               </t>
  </si>
  <si>
    <t xml:space="preserve">PRODUTOS EM ELABORACAO        </t>
  </si>
  <si>
    <t xml:space="preserve">MATERIA PRIMA                 </t>
  </si>
  <si>
    <t xml:space="preserve">INGREDIENTES E CONDIMENTOS    </t>
  </si>
  <si>
    <t xml:space="preserve">EMBALAGENS                    </t>
  </si>
  <si>
    <t xml:space="preserve">OBRAS EM ANDAMENTO            </t>
  </si>
  <si>
    <t xml:space="preserve">SUINOS PARA ABATE             </t>
  </si>
  <si>
    <t>125 - Transporte de Colaboradores</t>
  </si>
  <si>
    <t>Transporte de Colaboradores CC125</t>
  </si>
  <si>
    <t xml:space="preserve">DIR EXECUTIVA  </t>
  </si>
  <si>
    <t xml:space="preserve">VENDAS RJ              </t>
  </si>
  <si>
    <t xml:space="preserve">ASSESSORIA COMUNIC SOCIAL </t>
  </si>
  <si>
    <t xml:space="preserve">HIGIENIZAÇÃO                  </t>
  </si>
  <si>
    <t xml:space="preserve">GERADOR DE ENERGIA            </t>
  </si>
  <si>
    <t xml:space="preserve">EXPORTAÇÃO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</si>
</sst>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1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7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7" fillId="0" borderId="1" xfId="1" applyFont="1" applyBorder="1"/>
    <xf numFmtId="0" fontId="7" fillId="0" borderId="0" xfId="0" applyFont="1"/>
    <xf numFmtId="164" fontId="0" fillId="0" borderId="1" xfId="1" applyNumberFormat="1" applyFont="1" applyBorder="1"/>
    <xf numFmtId="0" fontId="7" fillId="4" borderId="1" xfId="0" applyFont="1" applyFill="1" applyBorder="1"/>
    <xf numFmtId="0" fontId="0" fillId="4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3" fontId="7" fillId="4" borderId="1" xfId="1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7" fillId="4" borderId="1" xfId="1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6" xfId="0" applyBorder="1"/>
    <xf numFmtId="43" fontId="0" fillId="0" borderId="6" xfId="1" applyFont="1" applyBorder="1"/>
    <xf numFmtId="4" fontId="0" fillId="0" borderId="0" xfId="0" applyNumberFormat="1" applyBorder="1"/>
    <xf numFmtId="0" fontId="7" fillId="2" borderId="2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43" fontId="5" fillId="0" borderId="1" xfId="1" applyFont="1" applyBorder="1"/>
    <xf numFmtId="4" fontId="0" fillId="2" borderId="1" xfId="0" applyNumberFormat="1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7" fillId="0" borderId="8" xfId="0" applyFont="1" applyFill="1" applyBorder="1"/>
    <xf numFmtId="43" fontId="0" fillId="0" borderId="0" xfId="0" applyNumberFormat="1"/>
    <xf numFmtId="0" fontId="7" fillId="0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abSelected="1" view="pageBreakPreview" zoomScale="60" zoomScaleNormal="100" workbookViewId="0">
      <selection activeCell="T42" sqref="T42"/>
    </sheetView>
  </sheetViews>
  <sheetFormatPr defaultRowHeight="15" x14ac:dyDescent="0.25"/>
  <cols>
    <col min="1" max="1" width="34.7109375" customWidth="1"/>
    <col min="2" max="2" width="14.85546875" customWidth="1"/>
    <col min="3" max="3" width="13.42578125" customWidth="1"/>
    <col min="4" max="4" width="13.28515625" customWidth="1"/>
    <col min="5" max="5" width="11.140625" customWidth="1"/>
    <col min="6" max="6" width="9.7109375" customWidth="1"/>
    <col min="7" max="7" width="12.85546875" customWidth="1"/>
    <col min="8" max="8" width="13" customWidth="1"/>
    <col min="9" max="9" width="11.28515625" customWidth="1"/>
    <col min="10" max="10" width="13.5703125" customWidth="1"/>
    <col min="11" max="11" width="11.5703125" customWidth="1"/>
    <col min="12" max="12" width="11.140625" customWidth="1"/>
    <col min="13" max="13" width="12.42578125" customWidth="1"/>
    <col min="14" max="14" width="13.28515625" customWidth="1"/>
    <col min="15" max="15" width="10.85546875" customWidth="1"/>
    <col min="16" max="16" width="11.42578125" customWidth="1"/>
    <col min="17" max="17" width="18.7109375" bestFit="1" customWidth="1"/>
  </cols>
  <sheetData>
    <row r="1" spans="1:17" x14ac:dyDescent="0.25">
      <c r="A1" s="16" t="s">
        <v>73</v>
      </c>
      <c r="B1" s="14"/>
      <c r="C1" s="15"/>
      <c r="D1" s="49" t="s">
        <v>78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</row>
    <row r="2" spans="1:17" ht="30" x14ac:dyDescent="0.25">
      <c r="A2" s="17" t="s">
        <v>0</v>
      </c>
      <c r="B2" s="17" t="s">
        <v>148</v>
      </c>
      <c r="C2" s="17" t="s">
        <v>46</v>
      </c>
      <c r="D2" s="17" t="s">
        <v>62</v>
      </c>
      <c r="E2" s="17" t="s">
        <v>47</v>
      </c>
      <c r="F2" s="17" t="s">
        <v>48</v>
      </c>
      <c r="G2" s="17" t="s">
        <v>49</v>
      </c>
      <c r="H2" s="17" t="s">
        <v>50</v>
      </c>
      <c r="I2" s="17" t="s">
        <v>51</v>
      </c>
      <c r="J2" s="17" t="s">
        <v>52</v>
      </c>
      <c r="K2" s="17" t="s">
        <v>53</v>
      </c>
      <c r="L2" s="17" t="s">
        <v>54</v>
      </c>
      <c r="M2" s="17" t="s">
        <v>55</v>
      </c>
      <c r="N2" s="17" t="s">
        <v>56</v>
      </c>
      <c r="O2" s="17" t="s">
        <v>60</v>
      </c>
      <c r="P2" s="17" t="s">
        <v>61</v>
      </c>
      <c r="Q2" s="17" t="s">
        <v>57</v>
      </c>
    </row>
    <row r="3" spans="1:17" x14ac:dyDescent="0.25">
      <c r="A3" s="11" t="s">
        <v>1</v>
      </c>
      <c r="B3" s="10"/>
      <c r="C3" s="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1"/>
    </row>
    <row r="4" spans="1:17" x14ac:dyDescent="0.25">
      <c r="A4" s="7" t="s">
        <v>2</v>
      </c>
      <c r="B4" s="10">
        <v>8</v>
      </c>
      <c r="C4" s="12">
        <v>1460</v>
      </c>
      <c r="D4" s="19">
        <v>8700</v>
      </c>
      <c r="E4" s="19">
        <v>950</v>
      </c>
      <c r="F4" s="18">
        <v>800</v>
      </c>
      <c r="G4" s="18">
        <f>D4-E4-F4</f>
        <v>6950</v>
      </c>
      <c r="H4" s="18">
        <f>G4*0.23</f>
        <v>1598.5</v>
      </c>
      <c r="I4" s="18">
        <f>G4*(1/12)</f>
        <v>579.16666666666663</v>
      </c>
      <c r="J4" s="18">
        <f>I4*1.333</f>
        <v>772.02916666666658</v>
      </c>
      <c r="K4" s="18">
        <f>(G4+H4+I4)*0.08</f>
        <v>730.21333333333325</v>
      </c>
      <c r="L4" s="18">
        <v>3500</v>
      </c>
      <c r="M4" s="18">
        <f t="shared" ref="M4:M10" si="0">B4*$B$59</f>
        <v>1360</v>
      </c>
      <c r="N4" s="18">
        <f t="shared" ref="N4:N10" si="1">B4*$B$60</f>
        <v>1040</v>
      </c>
      <c r="O4" s="18"/>
      <c r="P4" s="18"/>
      <c r="Q4" s="21">
        <f>G4+H4+I4+J4+K4+L4+M4+N4+O4+P4</f>
        <v>16529.909166666665</v>
      </c>
    </row>
    <row r="5" spans="1:17" x14ac:dyDescent="0.25">
      <c r="A5" s="7" t="s">
        <v>3</v>
      </c>
      <c r="B5" s="10">
        <v>4</v>
      </c>
      <c r="C5" s="10">
        <v>730</v>
      </c>
      <c r="D5" s="19">
        <v>9500</v>
      </c>
      <c r="E5" s="18"/>
      <c r="F5" s="18"/>
      <c r="G5" s="18">
        <f t="shared" ref="G5:G57" si="2">D5-E5-F5</f>
        <v>9500</v>
      </c>
      <c r="H5" s="18">
        <f t="shared" ref="H5:H57" si="3">G5*0.23</f>
        <v>2185</v>
      </c>
      <c r="I5" s="18">
        <f t="shared" ref="I5:I57" si="4">G5*(1/12)</f>
        <v>791.66666666666663</v>
      </c>
      <c r="J5" s="18">
        <f t="shared" ref="J5:J57" si="5">I5*1.333</f>
        <v>1055.2916666666665</v>
      </c>
      <c r="K5" s="18">
        <f t="shared" ref="K5:K57" si="6">(G5+H5+I5)*0.08</f>
        <v>998.13333333333333</v>
      </c>
      <c r="L5" s="18"/>
      <c r="M5" s="18">
        <f t="shared" si="0"/>
        <v>680</v>
      </c>
      <c r="N5" s="18">
        <f t="shared" si="1"/>
        <v>520</v>
      </c>
      <c r="O5" s="18"/>
      <c r="P5" s="18"/>
      <c r="Q5" s="21">
        <f t="shared" ref="Q5:Q54" si="7">G5+H5+I5+J5+K5+L5+M5+N5+O5+P5</f>
        <v>15730.091666666665</v>
      </c>
    </row>
    <row r="6" spans="1:17" x14ac:dyDescent="0.25">
      <c r="A6" s="7" t="s">
        <v>4</v>
      </c>
      <c r="B6" s="10">
        <v>3</v>
      </c>
      <c r="C6" s="10">
        <v>510</v>
      </c>
      <c r="D6" s="19">
        <v>10400</v>
      </c>
      <c r="E6" s="18"/>
      <c r="F6" s="18"/>
      <c r="G6" s="18">
        <f t="shared" si="2"/>
        <v>10400</v>
      </c>
      <c r="H6" s="18">
        <f t="shared" si="3"/>
        <v>2392</v>
      </c>
      <c r="I6" s="18">
        <f t="shared" si="4"/>
        <v>866.66666666666663</v>
      </c>
      <c r="J6" s="18">
        <f t="shared" si="5"/>
        <v>1155.2666666666667</v>
      </c>
      <c r="K6" s="18">
        <f t="shared" si="6"/>
        <v>1092.6933333333334</v>
      </c>
      <c r="L6" s="18"/>
      <c r="M6" s="18">
        <f t="shared" si="0"/>
        <v>510</v>
      </c>
      <c r="N6" s="18">
        <f t="shared" si="1"/>
        <v>390</v>
      </c>
      <c r="O6" s="18"/>
      <c r="P6" s="18"/>
      <c r="Q6" s="21">
        <f t="shared" si="7"/>
        <v>16806.626666666663</v>
      </c>
    </row>
    <row r="7" spans="1:17" x14ac:dyDescent="0.25">
      <c r="A7" s="7" t="s">
        <v>5</v>
      </c>
      <c r="B7" s="10">
        <v>5</v>
      </c>
      <c r="C7" s="10">
        <v>900</v>
      </c>
      <c r="D7" s="19">
        <v>12750</v>
      </c>
      <c r="E7" s="18"/>
      <c r="F7" s="18"/>
      <c r="G7" s="18">
        <f t="shared" si="2"/>
        <v>12750</v>
      </c>
      <c r="H7" s="18">
        <f t="shared" si="3"/>
        <v>2932.5</v>
      </c>
      <c r="I7" s="18">
        <f t="shared" si="4"/>
        <v>1062.5</v>
      </c>
      <c r="J7" s="18">
        <f t="shared" si="5"/>
        <v>1416.3125</v>
      </c>
      <c r="K7" s="18">
        <f t="shared" si="6"/>
        <v>1339.6000000000001</v>
      </c>
      <c r="L7" s="18"/>
      <c r="M7" s="18">
        <f t="shared" si="0"/>
        <v>850</v>
      </c>
      <c r="N7" s="18">
        <f t="shared" si="1"/>
        <v>650</v>
      </c>
      <c r="O7" s="18"/>
      <c r="P7" s="18"/>
      <c r="Q7" s="21">
        <f t="shared" si="7"/>
        <v>21000.912499999999</v>
      </c>
    </row>
    <row r="8" spans="1:17" x14ac:dyDescent="0.25">
      <c r="A8" s="7" t="s">
        <v>6</v>
      </c>
      <c r="B8" s="10">
        <v>10</v>
      </c>
      <c r="C8" s="12">
        <v>1795</v>
      </c>
      <c r="D8" s="19">
        <v>14200</v>
      </c>
      <c r="E8" s="18"/>
      <c r="F8" s="18"/>
      <c r="G8" s="18">
        <f t="shared" si="2"/>
        <v>14200</v>
      </c>
      <c r="H8" s="18">
        <f t="shared" si="3"/>
        <v>3266</v>
      </c>
      <c r="I8" s="18">
        <f t="shared" si="4"/>
        <v>1183.3333333333333</v>
      </c>
      <c r="J8" s="18">
        <f t="shared" si="5"/>
        <v>1577.3833333333332</v>
      </c>
      <c r="K8" s="18">
        <f t="shared" si="6"/>
        <v>1491.9466666666665</v>
      </c>
      <c r="L8" s="18"/>
      <c r="M8" s="18">
        <f t="shared" si="0"/>
        <v>1700</v>
      </c>
      <c r="N8" s="18">
        <f t="shared" si="1"/>
        <v>1300</v>
      </c>
      <c r="O8" s="18"/>
      <c r="P8" s="18"/>
      <c r="Q8" s="21">
        <f t="shared" si="7"/>
        <v>24718.663333333334</v>
      </c>
    </row>
    <row r="9" spans="1:17" x14ac:dyDescent="0.25">
      <c r="A9" s="7" t="s">
        <v>7</v>
      </c>
      <c r="B9" s="10">
        <v>2</v>
      </c>
      <c r="C9" s="10">
        <v>370</v>
      </c>
      <c r="D9" s="19">
        <v>2305</v>
      </c>
      <c r="E9" s="18"/>
      <c r="F9" s="18"/>
      <c r="G9" s="18">
        <f t="shared" si="2"/>
        <v>2305</v>
      </c>
      <c r="H9" s="18">
        <f t="shared" si="3"/>
        <v>530.15</v>
      </c>
      <c r="I9" s="18">
        <f t="shared" si="4"/>
        <v>192.08333333333331</v>
      </c>
      <c r="J9" s="18">
        <f t="shared" si="5"/>
        <v>256.04708333333332</v>
      </c>
      <c r="K9" s="18">
        <f t="shared" si="6"/>
        <v>242.17866666666669</v>
      </c>
      <c r="L9" s="18"/>
      <c r="M9" s="18">
        <f t="shared" si="0"/>
        <v>340</v>
      </c>
      <c r="N9" s="18">
        <f t="shared" si="1"/>
        <v>260</v>
      </c>
      <c r="O9" s="18"/>
      <c r="P9" s="18"/>
      <c r="Q9" s="21">
        <f t="shared" si="7"/>
        <v>4125.4590833333332</v>
      </c>
    </row>
    <row r="10" spans="1:17" x14ac:dyDescent="0.25">
      <c r="A10" s="7" t="s">
        <v>8</v>
      </c>
      <c r="B10" s="10">
        <v>3</v>
      </c>
      <c r="C10" s="10">
        <v>520</v>
      </c>
      <c r="D10" s="19">
        <v>20800</v>
      </c>
      <c r="E10" s="18"/>
      <c r="F10" s="18"/>
      <c r="G10" s="18">
        <f t="shared" si="2"/>
        <v>20800</v>
      </c>
      <c r="H10" s="18">
        <f t="shared" si="3"/>
        <v>4784</v>
      </c>
      <c r="I10" s="18">
        <f t="shared" si="4"/>
        <v>1733.3333333333333</v>
      </c>
      <c r="J10" s="18">
        <f t="shared" si="5"/>
        <v>2310.5333333333333</v>
      </c>
      <c r="K10" s="18">
        <f t="shared" si="6"/>
        <v>2185.3866666666668</v>
      </c>
      <c r="L10" s="18"/>
      <c r="M10" s="18">
        <f t="shared" si="0"/>
        <v>510</v>
      </c>
      <c r="N10" s="18">
        <f t="shared" si="1"/>
        <v>390</v>
      </c>
      <c r="O10" s="18"/>
      <c r="P10" s="18"/>
      <c r="Q10" s="21">
        <f t="shared" si="7"/>
        <v>32713.25333333333</v>
      </c>
    </row>
    <row r="11" spans="1:17" x14ac:dyDescent="0.25">
      <c r="A11" s="7"/>
      <c r="B11" s="10"/>
      <c r="C11" s="10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1"/>
    </row>
    <row r="12" spans="1:17" x14ac:dyDescent="0.25">
      <c r="A12" s="11" t="s">
        <v>9</v>
      </c>
      <c r="B12" s="10"/>
      <c r="C12" s="1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1"/>
    </row>
    <row r="13" spans="1:17" x14ac:dyDescent="0.25">
      <c r="A13" s="7"/>
      <c r="B13" s="10"/>
      <c r="C13" s="1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1"/>
    </row>
    <row r="14" spans="1:17" x14ac:dyDescent="0.25">
      <c r="A14" s="11" t="s">
        <v>10</v>
      </c>
      <c r="B14" s="10"/>
      <c r="C14" s="1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1"/>
    </row>
    <row r="15" spans="1:17" x14ac:dyDescent="0.25">
      <c r="A15" s="7" t="s">
        <v>11</v>
      </c>
      <c r="B15" s="10">
        <v>20</v>
      </c>
      <c r="C15" s="12">
        <v>3500</v>
      </c>
      <c r="D15" s="19">
        <v>28000</v>
      </c>
      <c r="E15" s="18"/>
      <c r="F15" s="18"/>
      <c r="G15" s="18">
        <f t="shared" si="2"/>
        <v>28000</v>
      </c>
      <c r="H15" s="18">
        <f t="shared" si="3"/>
        <v>6440</v>
      </c>
      <c r="I15" s="18">
        <f t="shared" si="4"/>
        <v>2333.333333333333</v>
      </c>
      <c r="J15" s="18">
        <f t="shared" si="5"/>
        <v>3110.333333333333</v>
      </c>
      <c r="K15" s="18">
        <f t="shared" si="6"/>
        <v>2941.8666666666668</v>
      </c>
      <c r="L15" s="18"/>
      <c r="M15" s="18">
        <f>B15*$B$59</f>
        <v>3400</v>
      </c>
      <c r="N15" s="18">
        <f>B15*$B$60</f>
        <v>2600</v>
      </c>
      <c r="O15" s="18"/>
      <c r="P15" s="18"/>
      <c r="Q15" s="21">
        <f t="shared" si="7"/>
        <v>48825.53333333334</v>
      </c>
    </row>
    <row r="16" spans="1:17" x14ac:dyDescent="0.25">
      <c r="A16" s="7" t="s">
        <v>12</v>
      </c>
      <c r="B16" s="10">
        <v>18</v>
      </c>
      <c r="C16" s="12">
        <v>3250</v>
      </c>
      <c r="D16" s="19">
        <v>26000</v>
      </c>
      <c r="E16" s="18"/>
      <c r="F16" s="18"/>
      <c r="G16" s="18">
        <f t="shared" si="2"/>
        <v>26000</v>
      </c>
      <c r="H16" s="18">
        <f t="shared" si="3"/>
        <v>5980</v>
      </c>
      <c r="I16" s="18">
        <f t="shared" si="4"/>
        <v>2166.6666666666665</v>
      </c>
      <c r="J16" s="18">
        <f t="shared" si="5"/>
        <v>2888.1666666666665</v>
      </c>
      <c r="K16" s="18">
        <f t="shared" si="6"/>
        <v>2731.7333333333331</v>
      </c>
      <c r="L16" s="18"/>
      <c r="M16" s="18">
        <f>B16*$B$59</f>
        <v>3060</v>
      </c>
      <c r="N16" s="18">
        <f>B16*$B$60</f>
        <v>2340</v>
      </c>
      <c r="O16" s="18"/>
      <c r="P16" s="18"/>
      <c r="Q16" s="21">
        <f t="shared" si="7"/>
        <v>45166.566666666658</v>
      </c>
    </row>
    <row r="17" spans="1:17" x14ac:dyDescent="0.25">
      <c r="A17" s="7" t="s">
        <v>207</v>
      </c>
      <c r="B17" s="10">
        <v>4</v>
      </c>
      <c r="C17" s="10">
        <v>710</v>
      </c>
      <c r="D17" s="19">
        <v>6500</v>
      </c>
      <c r="E17" s="18"/>
      <c r="F17" s="18"/>
      <c r="G17" s="18">
        <f t="shared" si="2"/>
        <v>6500</v>
      </c>
      <c r="H17" s="18">
        <f t="shared" si="3"/>
        <v>1495</v>
      </c>
      <c r="I17" s="18">
        <f t="shared" si="4"/>
        <v>541.66666666666663</v>
      </c>
      <c r="J17" s="18">
        <f t="shared" si="5"/>
        <v>722.04166666666663</v>
      </c>
      <c r="K17" s="18">
        <f t="shared" si="6"/>
        <v>682.93333333333328</v>
      </c>
      <c r="L17" s="18"/>
      <c r="M17" s="18">
        <f>B17*$B$59</f>
        <v>680</v>
      </c>
      <c r="N17" s="18">
        <f>B17*$B$60</f>
        <v>520</v>
      </c>
      <c r="O17" s="18"/>
      <c r="P17" s="18"/>
      <c r="Q17" s="21">
        <f t="shared" si="7"/>
        <v>11141.641666666665</v>
      </c>
    </row>
    <row r="18" spans="1:17" x14ac:dyDescent="0.25">
      <c r="A18" s="11" t="s">
        <v>13</v>
      </c>
      <c r="B18" s="10"/>
      <c r="C18" s="1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21"/>
    </row>
    <row r="19" spans="1:17" x14ac:dyDescent="0.25">
      <c r="A19" s="7"/>
      <c r="B19" s="10"/>
      <c r="C19" s="1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21"/>
    </row>
    <row r="20" spans="1:17" x14ac:dyDescent="0.25">
      <c r="A20" s="11" t="s">
        <v>14</v>
      </c>
      <c r="B20" s="10"/>
      <c r="C20" s="1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21"/>
    </row>
    <row r="21" spans="1:17" x14ac:dyDescent="0.25">
      <c r="A21" s="11"/>
      <c r="B21" s="10"/>
      <c r="C21" s="1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21"/>
    </row>
    <row r="22" spans="1:17" x14ac:dyDescent="0.25">
      <c r="A22" s="11" t="s">
        <v>149</v>
      </c>
      <c r="B22" s="10"/>
      <c r="C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1"/>
    </row>
    <row r="23" spans="1:17" x14ac:dyDescent="0.25">
      <c r="A23" s="7" t="s">
        <v>15</v>
      </c>
      <c r="B23" s="10">
        <v>10</v>
      </c>
      <c r="C23" s="12">
        <v>1780</v>
      </c>
      <c r="D23" s="19">
        <v>15200</v>
      </c>
      <c r="E23" s="18"/>
      <c r="F23" s="18"/>
      <c r="G23" s="18">
        <f t="shared" si="2"/>
        <v>15200</v>
      </c>
      <c r="H23" s="18">
        <f t="shared" si="3"/>
        <v>3496</v>
      </c>
      <c r="I23" s="18">
        <f t="shared" si="4"/>
        <v>1266.6666666666665</v>
      </c>
      <c r="J23" s="18">
        <f t="shared" si="5"/>
        <v>1688.4666666666665</v>
      </c>
      <c r="K23" s="18">
        <f t="shared" si="6"/>
        <v>1597.0133333333335</v>
      </c>
      <c r="L23" s="18"/>
      <c r="M23" s="18">
        <f>B23*$B$59</f>
        <v>1700</v>
      </c>
      <c r="N23" s="18">
        <f>B23*$B$60</f>
        <v>1300</v>
      </c>
      <c r="O23" s="18"/>
      <c r="P23" s="18"/>
      <c r="Q23" s="21">
        <f t="shared" si="7"/>
        <v>26248.146666666667</v>
      </c>
    </row>
    <row r="24" spans="1:17" x14ac:dyDescent="0.25">
      <c r="A24" s="11" t="s">
        <v>16</v>
      </c>
      <c r="B24" s="10"/>
      <c r="C24" s="1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1"/>
    </row>
    <row r="25" spans="1:17" x14ac:dyDescent="0.25">
      <c r="A25" s="7"/>
      <c r="B25" s="10"/>
      <c r="C25" s="1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1"/>
    </row>
    <row r="26" spans="1:17" x14ac:dyDescent="0.25">
      <c r="A26" s="11" t="s">
        <v>17</v>
      </c>
      <c r="B26" s="10"/>
      <c r="C26" s="1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1"/>
    </row>
    <row r="27" spans="1:17" x14ac:dyDescent="0.25">
      <c r="A27" s="7" t="s">
        <v>18</v>
      </c>
      <c r="B27" s="10">
        <v>12</v>
      </c>
      <c r="C27" s="12">
        <v>2120</v>
      </c>
      <c r="D27" s="19">
        <v>20000</v>
      </c>
      <c r="E27" s="18"/>
      <c r="F27" s="18"/>
      <c r="G27" s="18">
        <f t="shared" si="2"/>
        <v>20000</v>
      </c>
      <c r="H27" s="18">
        <f t="shared" si="3"/>
        <v>4600</v>
      </c>
      <c r="I27" s="18">
        <f t="shared" si="4"/>
        <v>1666.6666666666665</v>
      </c>
      <c r="J27" s="18">
        <f t="shared" si="5"/>
        <v>2221.6666666666665</v>
      </c>
      <c r="K27" s="18">
        <f t="shared" si="6"/>
        <v>2101.3333333333335</v>
      </c>
      <c r="L27" s="18"/>
      <c r="M27" s="18">
        <f t="shared" ref="M27:M40" si="8">B27*$B$59</f>
        <v>2040</v>
      </c>
      <c r="N27" s="18">
        <f t="shared" ref="N27:N40" si="9">B27*$B$60</f>
        <v>1560</v>
      </c>
      <c r="O27" s="18"/>
      <c r="P27" s="18"/>
      <c r="Q27" s="21">
        <f t="shared" si="7"/>
        <v>34189.666666666672</v>
      </c>
    </row>
    <row r="28" spans="1:17" x14ac:dyDescent="0.25">
      <c r="A28" s="7" t="s">
        <v>19</v>
      </c>
      <c r="B28" s="10">
        <v>14</v>
      </c>
      <c r="C28" s="12">
        <v>2390</v>
      </c>
      <c r="D28" s="19">
        <v>21200</v>
      </c>
      <c r="E28" s="18"/>
      <c r="F28" s="18"/>
      <c r="G28" s="18">
        <f t="shared" si="2"/>
        <v>21200</v>
      </c>
      <c r="H28" s="18">
        <f t="shared" si="3"/>
        <v>4876</v>
      </c>
      <c r="I28" s="18">
        <f t="shared" si="4"/>
        <v>1766.6666666666665</v>
      </c>
      <c r="J28" s="18">
        <f t="shared" si="5"/>
        <v>2354.9666666666662</v>
      </c>
      <c r="K28" s="18">
        <f t="shared" si="6"/>
        <v>2227.4133333333334</v>
      </c>
      <c r="L28" s="18"/>
      <c r="M28" s="18">
        <f t="shared" si="8"/>
        <v>2380</v>
      </c>
      <c r="N28" s="18">
        <f t="shared" si="9"/>
        <v>1820</v>
      </c>
      <c r="O28" s="18"/>
      <c r="P28" s="18"/>
      <c r="Q28" s="21">
        <f t="shared" si="7"/>
        <v>36625.046666666669</v>
      </c>
    </row>
    <row r="29" spans="1:17" x14ac:dyDescent="0.25">
      <c r="A29" s="7" t="s">
        <v>20</v>
      </c>
      <c r="B29" s="10">
        <v>17</v>
      </c>
      <c r="C29" s="12">
        <v>2850</v>
      </c>
      <c r="D29" s="19">
        <v>26000</v>
      </c>
      <c r="E29" s="18"/>
      <c r="F29" s="18"/>
      <c r="G29" s="18">
        <f t="shared" si="2"/>
        <v>26000</v>
      </c>
      <c r="H29" s="18">
        <f t="shared" si="3"/>
        <v>5980</v>
      </c>
      <c r="I29" s="18">
        <f t="shared" si="4"/>
        <v>2166.6666666666665</v>
      </c>
      <c r="J29" s="18">
        <f t="shared" si="5"/>
        <v>2888.1666666666665</v>
      </c>
      <c r="K29" s="18">
        <f t="shared" si="6"/>
        <v>2731.7333333333331</v>
      </c>
      <c r="L29" s="18"/>
      <c r="M29" s="18">
        <f t="shared" si="8"/>
        <v>2890</v>
      </c>
      <c r="N29" s="18">
        <f t="shared" si="9"/>
        <v>2210</v>
      </c>
      <c r="O29" s="18"/>
      <c r="P29" s="18"/>
      <c r="Q29" s="21">
        <f t="shared" si="7"/>
        <v>44866.566666666658</v>
      </c>
    </row>
    <row r="30" spans="1:17" x14ac:dyDescent="0.25">
      <c r="A30" s="7" t="s">
        <v>21</v>
      </c>
      <c r="B30" s="10">
        <v>8</v>
      </c>
      <c r="C30" s="12">
        <v>1300</v>
      </c>
      <c r="D30" s="19">
        <v>12100</v>
      </c>
      <c r="E30" s="18"/>
      <c r="F30" s="18"/>
      <c r="G30" s="18">
        <f t="shared" si="2"/>
        <v>12100</v>
      </c>
      <c r="H30" s="18">
        <f t="shared" si="3"/>
        <v>2783</v>
      </c>
      <c r="I30" s="18">
        <f t="shared" si="4"/>
        <v>1008.3333333333333</v>
      </c>
      <c r="J30" s="18">
        <f t="shared" si="5"/>
        <v>1344.1083333333331</v>
      </c>
      <c r="K30" s="18">
        <f t="shared" si="6"/>
        <v>1271.3066666666668</v>
      </c>
      <c r="L30" s="18"/>
      <c r="M30" s="18">
        <f t="shared" si="8"/>
        <v>1360</v>
      </c>
      <c r="N30" s="18">
        <f t="shared" si="9"/>
        <v>1040</v>
      </c>
      <c r="O30" s="18"/>
      <c r="P30" s="18"/>
      <c r="Q30" s="21">
        <f t="shared" si="7"/>
        <v>20906.748333333333</v>
      </c>
    </row>
    <row r="31" spans="1:17" x14ac:dyDescent="0.25">
      <c r="A31" s="7" t="s">
        <v>22</v>
      </c>
      <c r="B31" s="10">
        <v>10</v>
      </c>
      <c r="C31" s="12">
        <v>1770</v>
      </c>
      <c r="D31" s="19">
        <v>16300</v>
      </c>
      <c r="E31" s="18"/>
      <c r="F31" s="18"/>
      <c r="G31" s="18">
        <f t="shared" si="2"/>
        <v>16300</v>
      </c>
      <c r="H31" s="18">
        <f t="shared" si="3"/>
        <v>3749</v>
      </c>
      <c r="I31" s="18">
        <f t="shared" si="4"/>
        <v>1358.3333333333333</v>
      </c>
      <c r="J31" s="18">
        <f t="shared" si="5"/>
        <v>1810.6583333333331</v>
      </c>
      <c r="K31" s="18">
        <f t="shared" si="6"/>
        <v>1712.5866666666666</v>
      </c>
      <c r="L31" s="18"/>
      <c r="M31" s="18">
        <f t="shared" si="8"/>
        <v>1700</v>
      </c>
      <c r="N31" s="18">
        <f t="shared" si="9"/>
        <v>1300</v>
      </c>
      <c r="O31" s="18"/>
      <c r="P31" s="18"/>
      <c r="Q31" s="21">
        <f t="shared" si="7"/>
        <v>27930.578333333331</v>
      </c>
    </row>
    <row r="32" spans="1:17" x14ac:dyDescent="0.25">
      <c r="A32" s="7" t="s">
        <v>23</v>
      </c>
      <c r="B32" s="10">
        <v>8</v>
      </c>
      <c r="C32" s="12">
        <v>1300</v>
      </c>
      <c r="D32" s="19">
        <v>12000</v>
      </c>
      <c r="E32" s="18"/>
      <c r="F32" s="18"/>
      <c r="G32" s="18">
        <f t="shared" si="2"/>
        <v>12000</v>
      </c>
      <c r="H32" s="18">
        <f t="shared" si="3"/>
        <v>2760</v>
      </c>
      <c r="I32" s="18">
        <f t="shared" si="4"/>
        <v>1000</v>
      </c>
      <c r="J32" s="18">
        <f t="shared" si="5"/>
        <v>1333</v>
      </c>
      <c r="K32" s="18">
        <f t="shared" si="6"/>
        <v>1260.8</v>
      </c>
      <c r="L32" s="18"/>
      <c r="M32" s="18">
        <f t="shared" si="8"/>
        <v>1360</v>
      </c>
      <c r="N32" s="18">
        <f t="shared" si="9"/>
        <v>1040</v>
      </c>
      <c r="O32" s="18"/>
      <c r="P32" s="18"/>
      <c r="Q32" s="21">
        <f t="shared" si="7"/>
        <v>20753.8</v>
      </c>
    </row>
    <row r="33" spans="1:17" x14ac:dyDescent="0.25">
      <c r="A33" s="7" t="s">
        <v>24</v>
      </c>
      <c r="B33" s="10">
        <v>10</v>
      </c>
      <c r="C33" s="12">
        <v>1790</v>
      </c>
      <c r="D33" s="19">
        <v>16400</v>
      </c>
      <c r="E33" s="18"/>
      <c r="F33" s="18"/>
      <c r="G33" s="18">
        <f t="shared" si="2"/>
        <v>16400</v>
      </c>
      <c r="H33" s="18">
        <f t="shared" si="3"/>
        <v>3772</v>
      </c>
      <c r="I33" s="18">
        <f t="shared" si="4"/>
        <v>1366.6666666666665</v>
      </c>
      <c r="J33" s="18">
        <f t="shared" si="5"/>
        <v>1821.7666666666664</v>
      </c>
      <c r="K33" s="18">
        <f t="shared" si="6"/>
        <v>1723.0933333333335</v>
      </c>
      <c r="L33" s="18"/>
      <c r="M33" s="18">
        <f t="shared" si="8"/>
        <v>1700</v>
      </c>
      <c r="N33" s="18">
        <f t="shared" si="9"/>
        <v>1300</v>
      </c>
      <c r="O33" s="18"/>
      <c r="P33" s="18"/>
      <c r="Q33" s="21">
        <f t="shared" si="7"/>
        <v>28083.526666666668</v>
      </c>
    </row>
    <row r="34" spans="1:17" x14ac:dyDescent="0.25">
      <c r="A34" s="7" t="s">
        <v>25</v>
      </c>
      <c r="B34" s="10">
        <v>10</v>
      </c>
      <c r="C34" s="12">
        <v>1785</v>
      </c>
      <c r="D34" s="19">
        <v>16600</v>
      </c>
      <c r="E34" s="18"/>
      <c r="F34" s="18"/>
      <c r="G34" s="18">
        <f t="shared" si="2"/>
        <v>16600</v>
      </c>
      <c r="H34" s="18">
        <f t="shared" si="3"/>
        <v>3818</v>
      </c>
      <c r="I34" s="18">
        <f t="shared" si="4"/>
        <v>1383.3333333333333</v>
      </c>
      <c r="J34" s="18">
        <f t="shared" si="5"/>
        <v>1843.9833333333331</v>
      </c>
      <c r="K34" s="18">
        <f t="shared" si="6"/>
        <v>1744.1066666666666</v>
      </c>
      <c r="L34" s="18"/>
      <c r="M34" s="18">
        <f t="shared" si="8"/>
        <v>1700</v>
      </c>
      <c r="N34" s="18">
        <f t="shared" si="9"/>
        <v>1300</v>
      </c>
      <c r="O34" s="18"/>
      <c r="P34" s="18"/>
      <c r="Q34" s="21">
        <f t="shared" si="7"/>
        <v>28389.423333333332</v>
      </c>
    </row>
    <row r="35" spans="1:17" x14ac:dyDescent="0.25">
      <c r="A35" s="7" t="s">
        <v>26</v>
      </c>
      <c r="B35" s="10">
        <v>8</v>
      </c>
      <c r="C35" s="12">
        <v>1290</v>
      </c>
      <c r="D35" s="19">
        <v>11800</v>
      </c>
      <c r="E35" s="18"/>
      <c r="F35" s="18"/>
      <c r="G35" s="18">
        <f t="shared" si="2"/>
        <v>11800</v>
      </c>
      <c r="H35" s="18">
        <f t="shared" si="3"/>
        <v>2714</v>
      </c>
      <c r="I35" s="18">
        <f t="shared" si="4"/>
        <v>983.33333333333326</v>
      </c>
      <c r="J35" s="18">
        <f t="shared" si="5"/>
        <v>1310.7833333333333</v>
      </c>
      <c r="K35" s="18">
        <f t="shared" si="6"/>
        <v>1239.7866666666666</v>
      </c>
      <c r="L35" s="18"/>
      <c r="M35" s="18">
        <f t="shared" si="8"/>
        <v>1360</v>
      </c>
      <c r="N35" s="18">
        <f t="shared" si="9"/>
        <v>1040</v>
      </c>
      <c r="O35" s="18"/>
      <c r="P35" s="18"/>
      <c r="Q35" s="21">
        <f t="shared" si="7"/>
        <v>20447.903333333335</v>
      </c>
    </row>
    <row r="36" spans="1:17" x14ac:dyDescent="0.25">
      <c r="A36" s="7" t="s">
        <v>27</v>
      </c>
      <c r="B36" s="10">
        <v>14</v>
      </c>
      <c r="C36" s="12">
        <v>2400</v>
      </c>
      <c r="D36" s="19">
        <v>22000</v>
      </c>
      <c r="E36" s="18"/>
      <c r="F36" s="18"/>
      <c r="G36" s="18">
        <f t="shared" si="2"/>
        <v>22000</v>
      </c>
      <c r="H36" s="18">
        <f t="shared" si="3"/>
        <v>5060</v>
      </c>
      <c r="I36" s="18">
        <f t="shared" si="4"/>
        <v>1833.3333333333333</v>
      </c>
      <c r="J36" s="18">
        <f t="shared" si="5"/>
        <v>2443.833333333333</v>
      </c>
      <c r="K36" s="18">
        <f t="shared" si="6"/>
        <v>2311.4666666666667</v>
      </c>
      <c r="L36" s="18"/>
      <c r="M36" s="18">
        <f t="shared" si="8"/>
        <v>2380</v>
      </c>
      <c r="N36" s="18">
        <f t="shared" si="9"/>
        <v>1820</v>
      </c>
      <c r="O36" s="18"/>
      <c r="P36" s="18"/>
      <c r="Q36" s="21">
        <f t="shared" si="7"/>
        <v>37848.633333333331</v>
      </c>
    </row>
    <row r="37" spans="1:17" x14ac:dyDescent="0.25">
      <c r="A37" s="7" t="s">
        <v>28</v>
      </c>
      <c r="B37" s="10">
        <v>12</v>
      </c>
      <c r="C37" s="12">
        <v>2110</v>
      </c>
      <c r="D37" s="19">
        <v>19900</v>
      </c>
      <c r="E37" s="18"/>
      <c r="F37" s="18"/>
      <c r="G37" s="18">
        <f t="shared" si="2"/>
        <v>19900</v>
      </c>
      <c r="H37" s="18">
        <f t="shared" si="3"/>
        <v>4577</v>
      </c>
      <c r="I37" s="18">
        <f t="shared" si="4"/>
        <v>1658.3333333333333</v>
      </c>
      <c r="J37" s="18">
        <f t="shared" si="5"/>
        <v>2210.5583333333334</v>
      </c>
      <c r="K37" s="18">
        <f t="shared" si="6"/>
        <v>2090.8266666666668</v>
      </c>
      <c r="L37" s="18"/>
      <c r="M37" s="18">
        <f t="shared" si="8"/>
        <v>2040</v>
      </c>
      <c r="N37" s="18">
        <f t="shared" si="9"/>
        <v>1560</v>
      </c>
      <c r="O37" s="18"/>
      <c r="P37" s="18"/>
      <c r="Q37" s="21">
        <f t="shared" si="7"/>
        <v>34036.718333333338</v>
      </c>
    </row>
    <row r="38" spans="1:17" x14ac:dyDescent="0.25">
      <c r="A38" s="7" t="s">
        <v>29</v>
      </c>
      <c r="B38" s="10">
        <v>10</v>
      </c>
      <c r="C38" s="12">
        <v>1770</v>
      </c>
      <c r="D38" s="19">
        <v>16800</v>
      </c>
      <c r="E38" s="18"/>
      <c r="F38" s="18"/>
      <c r="G38" s="18">
        <f t="shared" si="2"/>
        <v>16800</v>
      </c>
      <c r="H38" s="18">
        <f t="shared" si="3"/>
        <v>3864</v>
      </c>
      <c r="I38" s="18">
        <f t="shared" si="4"/>
        <v>1400</v>
      </c>
      <c r="J38" s="18">
        <f t="shared" si="5"/>
        <v>1866.2</v>
      </c>
      <c r="K38" s="18">
        <f t="shared" si="6"/>
        <v>1765.1200000000001</v>
      </c>
      <c r="L38" s="18"/>
      <c r="M38" s="18">
        <f t="shared" si="8"/>
        <v>1700</v>
      </c>
      <c r="N38" s="18">
        <f t="shared" si="9"/>
        <v>1300</v>
      </c>
      <c r="O38" s="18"/>
      <c r="P38" s="18"/>
      <c r="Q38" s="21">
        <f t="shared" si="7"/>
        <v>28695.32</v>
      </c>
    </row>
    <row r="39" spans="1:17" x14ac:dyDescent="0.25">
      <c r="A39" s="7" t="s">
        <v>30</v>
      </c>
      <c r="B39" s="10">
        <v>15</v>
      </c>
      <c r="C39" s="12">
        <v>2650</v>
      </c>
      <c r="D39" s="19">
        <v>24500</v>
      </c>
      <c r="E39" s="18"/>
      <c r="F39" s="18"/>
      <c r="G39" s="18">
        <f t="shared" si="2"/>
        <v>24500</v>
      </c>
      <c r="H39" s="18">
        <f t="shared" si="3"/>
        <v>5635</v>
      </c>
      <c r="I39" s="18">
        <f t="shared" si="4"/>
        <v>2041.6666666666665</v>
      </c>
      <c r="J39" s="18">
        <f t="shared" si="5"/>
        <v>2721.5416666666665</v>
      </c>
      <c r="K39" s="18">
        <f t="shared" si="6"/>
        <v>2574.1333333333337</v>
      </c>
      <c r="L39" s="18"/>
      <c r="M39" s="18">
        <f t="shared" si="8"/>
        <v>2550</v>
      </c>
      <c r="N39" s="18">
        <f t="shared" si="9"/>
        <v>1950</v>
      </c>
      <c r="O39" s="18"/>
      <c r="P39" s="18"/>
      <c r="Q39" s="21">
        <f t="shared" si="7"/>
        <v>41972.341666666667</v>
      </c>
    </row>
    <row r="40" spans="1:17" x14ac:dyDescent="0.25">
      <c r="A40" s="7" t="s">
        <v>31</v>
      </c>
      <c r="B40" s="10">
        <v>8</v>
      </c>
      <c r="C40" s="12">
        <v>1320</v>
      </c>
      <c r="D40" s="19">
        <v>12250</v>
      </c>
      <c r="E40" s="18"/>
      <c r="F40" s="18"/>
      <c r="G40" s="18">
        <f t="shared" si="2"/>
        <v>12250</v>
      </c>
      <c r="H40" s="18">
        <f t="shared" si="3"/>
        <v>2817.5</v>
      </c>
      <c r="I40" s="18">
        <f t="shared" si="4"/>
        <v>1020.8333333333333</v>
      </c>
      <c r="J40" s="18">
        <f t="shared" si="5"/>
        <v>1360.7708333333333</v>
      </c>
      <c r="K40" s="18">
        <f t="shared" si="6"/>
        <v>1287.0666666666668</v>
      </c>
      <c r="L40" s="18"/>
      <c r="M40" s="18">
        <f t="shared" si="8"/>
        <v>1360</v>
      </c>
      <c r="N40" s="18">
        <f t="shared" si="9"/>
        <v>1040</v>
      </c>
      <c r="O40" s="18"/>
      <c r="P40" s="18"/>
      <c r="Q40" s="21">
        <f t="shared" si="7"/>
        <v>21136.170833333334</v>
      </c>
    </row>
    <row r="41" spans="1:17" x14ac:dyDescent="0.25">
      <c r="A41" s="11" t="s">
        <v>32</v>
      </c>
      <c r="B41" s="10"/>
      <c r="C41" s="1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1"/>
    </row>
    <row r="42" spans="1:17" x14ac:dyDescent="0.25">
      <c r="A42" s="11" t="s">
        <v>33</v>
      </c>
      <c r="B42" s="10"/>
      <c r="C42" s="1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1"/>
    </row>
    <row r="43" spans="1:17" x14ac:dyDescent="0.25">
      <c r="A43" s="7"/>
      <c r="B43" s="10"/>
      <c r="C43" s="1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1"/>
    </row>
    <row r="44" spans="1:17" x14ac:dyDescent="0.25">
      <c r="A44" s="11" t="s">
        <v>34</v>
      </c>
      <c r="B44" s="10"/>
      <c r="C44" s="1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21"/>
    </row>
    <row r="45" spans="1:17" x14ac:dyDescent="0.25">
      <c r="A45" s="7" t="s">
        <v>35</v>
      </c>
      <c r="B45" s="10">
        <v>5</v>
      </c>
      <c r="C45" s="10">
        <v>904</v>
      </c>
      <c r="D45" s="19">
        <v>21050</v>
      </c>
      <c r="E45" s="18"/>
      <c r="F45" s="18"/>
      <c r="G45" s="18">
        <f t="shared" si="2"/>
        <v>21050</v>
      </c>
      <c r="H45" s="18">
        <f t="shared" si="3"/>
        <v>4841.5</v>
      </c>
      <c r="I45" s="18">
        <f t="shared" si="4"/>
        <v>1754.1666666666665</v>
      </c>
      <c r="J45" s="18">
        <f t="shared" si="5"/>
        <v>2338.3041666666663</v>
      </c>
      <c r="K45" s="18">
        <f t="shared" si="6"/>
        <v>2211.6533333333336</v>
      </c>
      <c r="L45" s="18"/>
      <c r="M45" s="18">
        <f>B45*$B$59</f>
        <v>850</v>
      </c>
      <c r="N45" s="18">
        <f>B45*$B$60</f>
        <v>650</v>
      </c>
      <c r="O45" s="18"/>
      <c r="P45" s="18"/>
      <c r="Q45" s="21">
        <f t="shared" si="7"/>
        <v>33695.624166666668</v>
      </c>
    </row>
    <row r="46" spans="1:17" x14ac:dyDescent="0.25">
      <c r="A46" s="7" t="s">
        <v>36</v>
      </c>
      <c r="B46" s="10">
        <v>2</v>
      </c>
      <c r="C46" s="10">
        <v>376</v>
      </c>
      <c r="D46" s="19">
        <v>3450</v>
      </c>
      <c r="E46" s="18"/>
      <c r="F46" s="18"/>
      <c r="G46" s="18">
        <f t="shared" si="2"/>
        <v>3450</v>
      </c>
      <c r="H46" s="18">
        <f t="shared" si="3"/>
        <v>793.5</v>
      </c>
      <c r="I46" s="18">
        <f t="shared" si="4"/>
        <v>287.5</v>
      </c>
      <c r="J46" s="18">
        <f t="shared" si="5"/>
        <v>383.23750000000001</v>
      </c>
      <c r="K46" s="18">
        <f t="shared" si="6"/>
        <v>362.48</v>
      </c>
      <c r="L46" s="18"/>
      <c r="M46" s="18">
        <f>B46*$B$59</f>
        <v>340</v>
      </c>
      <c r="N46" s="18">
        <f>B46*$B$60</f>
        <v>260</v>
      </c>
      <c r="O46" s="18"/>
      <c r="P46" s="18"/>
      <c r="Q46" s="21">
        <f t="shared" si="7"/>
        <v>5876.7175000000007</v>
      </c>
    </row>
    <row r="47" spans="1:17" x14ac:dyDescent="0.25">
      <c r="A47" s="7" t="s">
        <v>37</v>
      </c>
      <c r="B47" s="10">
        <v>6</v>
      </c>
      <c r="C47" s="10">
        <v>1084</v>
      </c>
      <c r="D47" s="19">
        <v>12700</v>
      </c>
      <c r="E47" s="18">
        <v>1900</v>
      </c>
      <c r="F47" s="18">
        <v>1600</v>
      </c>
      <c r="G47" s="18">
        <f t="shared" si="2"/>
        <v>9200</v>
      </c>
      <c r="H47" s="18">
        <f t="shared" si="3"/>
        <v>2116</v>
      </c>
      <c r="I47" s="18">
        <f t="shared" si="4"/>
        <v>766.66666666666663</v>
      </c>
      <c r="J47" s="18">
        <f t="shared" si="5"/>
        <v>1021.9666666666666</v>
      </c>
      <c r="K47" s="18">
        <f t="shared" si="6"/>
        <v>966.61333333333334</v>
      </c>
      <c r="L47" s="18">
        <v>3100</v>
      </c>
      <c r="M47" s="18">
        <f>B47*$B$59</f>
        <v>1020</v>
      </c>
      <c r="N47" s="18">
        <f>B47*$B$60</f>
        <v>780</v>
      </c>
      <c r="O47" s="18"/>
      <c r="P47" s="18"/>
      <c r="Q47" s="21">
        <f t="shared" si="7"/>
        <v>18971.246666666666</v>
      </c>
    </row>
    <row r="48" spans="1:17" x14ac:dyDescent="0.25">
      <c r="A48" s="11" t="s">
        <v>38</v>
      </c>
      <c r="B48" s="10"/>
      <c r="C48" s="1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21"/>
    </row>
    <row r="49" spans="1:17" x14ac:dyDescent="0.25">
      <c r="A49" s="7"/>
      <c r="B49" s="10"/>
      <c r="C49" s="10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1"/>
    </row>
    <row r="50" spans="1:17" x14ac:dyDescent="0.25">
      <c r="A50" s="11" t="s">
        <v>39</v>
      </c>
      <c r="B50" s="10"/>
      <c r="C50" s="1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1"/>
    </row>
    <row r="51" spans="1:17" x14ac:dyDescent="0.25">
      <c r="A51" s="7" t="s">
        <v>40</v>
      </c>
      <c r="B51" s="10">
        <v>4</v>
      </c>
      <c r="C51" s="10">
        <v>730</v>
      </c>
      <c r="D51" s="19">
        <v>6700</v>
      </c>
      <c r="E51" s="18"/>
      <c r="F51" s="18"/>
      <c r="G51" s="18">
        <f t="shared" si="2"/>
        <v>6700</v>
      </c>
      <c r="H51" s="18">
        <f t="shared" si="3"/>
        <v>1541</v>
      </c>
      <c r="I51" s="18">
        <f t="shared" si="4"/>
        <v>558.33333333333326</v>
      </c>
      <c r="J51" s="18">
        <f t="shared" si="5"/>
        <v>744.25833333333321</v>
      </c>
      <c r="K51" s="18">
        <f t="shared" si="6"/>
        <v>703.94666666666672</v>
      </c>
      <c r="L51" s="18"/>
      <c r="M51" s="18">
        <f>B51*$B$59</f>
        <v>680</v>
      </c>
      <c r="N51" s="18">
        <f>B51*$B$60</f>
        <v>520</v>
      </c>
      <c r="O51" s="18"/>
      <c r="P51" s="18"/>
      <c r="Q51" s="21">
        <f t="shared" si="7"/>
        <v>11447.538333333334</v>
      </c>
    </row>
    <row r="52" spans="1:17" x14ac:dyDescent="0.25">
      <c r="A52" s="7" t="s">
        <v>41</v>
      </c>
      <c r="B52" s="10">
        <v>10</v>
      </c>
      <c r="C52" s="10">
        <v>1808</v>
      </c>
      <c r="D52" s="19">
        <v>25700</v>
      </c>
      <c r="E52" s="18"/>
      <c r="F52" s="18"/>
      <c r="G52" s="18">
        <f t="shared" si="2"/>
        <v>25700</v>
      </c>
      <c r="H52" s="18">
        <f t="shared" si="3"/>
        <v>5911</v>
      </c>
      <c r="I52" s="18">
        <f t="shared" si="4"/>
        <v>2141.6666666666665</v>
      </c>
      <c r="J52" s="18">
        <f t="shared" si="5"/>
        <v>2854.8416666666662</v>
      </c>
      <c r="K52" s="18">
        <f t="shared" si="6"/>
        <v>2700.2133333333331</v>
      </c>
      <c r="L52" s="18"/>
      <c r="M52" s="18">
        <f>B52*$B$59</f>
        <v>1700</v>
      </c>
      <c r="N52" s="18">
        <f>B52*$B$60</f>
        <v>1300</v>
      </c>
      <c r="O52" s="18"/>
      <c r="P52" s="18"/>
      <c r="Q52" s="21">
        <f t="shared" si="7"/>
        <v>42307.721666666665</v>
      </c>
    </row>
    <row r="53" spans="1:17" x14ac:dyDescent="0.25">
      <c r="A53" s="7" t="s">
        <v>42</v>
      </c>
      <c r="B53" s="10">
        <v>2</v>
      </c>
      <c r="C53" s="10">
        <v>362</v>
      </c>
      <c r="D53" s="19">
        <v>7800</v>
      </c>
      <c r="E53" s="18"/>
      <c r="F53" s="18"/>
      <c r="G53" s="18">
        <f t="shared" si="2"/>
        <v>7800</v>
      </c>
      <c r="H53" s="18">
        <f t="shared" si="3"/>
        <v>1794</v>
      </c>
      <c r="I53" s="18">
        <f t="shared" si="4"/>
        <v>650</v>
      </c>
      <c r="J53" s="18">
        <f t="shared" si="5"/>
        <v>866.44999999999993</v>
      </c>
      <c r="K53" s="18">
        <f t="shared" si="6"/>
        <v>819.52</v>
      </c>
      <c r="L53" s="18"/>
      <c r="M53" s="18">
        <f>B53*$B$59</f>
        <v>340</v>
      </c>
      <c r="N53" s="18">
        <f>B53*$B$60</f>
        <v>260</v>
      </c>
      <c r="O53" s="18"/>
      <c r="P53" s="18"/>
      <c r="Q53" s="21">
        <f t="shared" si="7"/>
        <v>12529.970000000001</v>
      </c>
    </row>
    <row r="54" spans="1:17" x14ac:dyDescent="0.25">
      <c r="A54" s="7" t="s">
        <v>43</v>
      </c>
      <c r="B54" s="10">
        <v>2</v>
      </c>
      <c r="C54" s="10">
        <v>364</v>
      </c>
      <c r="D54" s="19">
        <v>4900</v>
      </c>
      <c r="E54" s="18"/>
      <c r="F54" s="18"/>
      <c r="G54" s="18">
        <f t="shared" si="2"/>
        <v>4900</v>
      </c>
      <c r="H54" s="18">
        <f t="shared" si="3"/>
        <v>1127</v>
      </c>
      <c r="I54" s="18">
        <f t="shared" si="4"/>
        <v>408.33333333333331</v>
      </c>
      <c r="J54" s="18">
        <f t="shared" si="5"/>
        <v>544.30833333333328</v>
      </c>
      <c r="K54" s="18">
        <f t="shared" si="6"/>
        <v>514.8266666666666</v>
      </c>
      <c r="L54" s="18"/>
      <c r="M54" s="18">
        <f>B54*$B$59</f>
        <v>340</v>
      </c>
      <c r="N54" s="18">
        <f>B54*$B$60</f>
        <v>260</v>
      </c>
      <c r="O54" s="18">
        <v>22000</v>
      </c>
      <c r="P54" s="18">
        <f>O54*0.2</f>
        <v>4400</v>
      </c>
      <c r="Q54" s="21">
        <f t="shared" si="7"/>
        <v>34494.468333333338</v>
      </c>
    </row>
    <row r="55" spans="1:17" x14ac:dyDescent="0.25">
      <c r="A55" s="11" t="s">
        <v>44</v>
      </c>
      <c r="B55" s="10"/>
      <c r="C55" s="1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1"/>
    </row>
    <row r="56" spans="1:17" x14ac:dyDescent="0.25">
      <c r="A56" s="7"/>
      <c r="B56" s="10"/>
      <c r="C56" s="10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1"/>
    </row>
    <row r="57" spans="1:17" x14ac:dyDescent="0.25">
      <c r="A57" s="11" t="s">
        <v>45</v>
      </c>
      <c r="B57" s="13">
        <f>B4+B5+B6+B7+B8+B9+B10+B15+B16+B17+B23+B27+B28+B29+B30+B31+B32+B33+B34+B35+B36+B37+B38+B39+B40+B45+B46+B47+B51+B52+B53+B54</f>
        <v>274</v>
      </c>
      <c r="C57" s="13">
        <f>C4+C5+C6+C7+C8+C9+C10+C15+C16+C17+C23+C27+C28+C29+C30+C31+C32+C33+C34+C35+C36+C37+C38+C39+C40+C45+C46+C47+C51+C52+C53+C54</f>
        <v>47998</v>
      </c>
      <c r="D57" s="20">
        <f>D4+D5+D6+D7+D8+D9+D10+D15+D16+D17+D23+D27+D28+D29+D30+D31+D32+D33+D34+D35+D36+D37+D38+D39+D40+D45+D46+D47+D51+D52+D53+D54</f>
        <v>484505</v>
      </c>
      <c r="E57" s="21">
        <f>E4+E5+E6+E7+E8+E9+E10+E15+E16+E17+E23+E27+E28+E29+E30+E31+E32+E33+E34+E35+E36+E37+E38+E39+E40+E45+E46+E47+E51+E52+E53+E54</f>
        <v>2850</v>
      </c>
      <c r="F57" s="21">
        <f>F4+F5+F6+F7+F8+F9+F10+F15+F16+F17+F23+F27+F28+F29+F30+F31+F32+F33+F34+F35+F36+F37+F38+F39+F40+F45+F46+F47+F51+F52+F53+F54</f>
        <v>2400</v>
      </c>
      <c r="G57" s="21">
        <f t="shared" si="2"/>
        <v>479255</v>
      </c>
      <c r="H57" s="21">
        <f t="shared" si="3"/>
        <v>110228.65000000001</v>
      </c>
      <c r="I57" s="21">
        <f t="shared" si="4"/>
        <v>39937.916666666664</v>
      </c>
      <c r="J57" s="21">
        <f t="shared" si="5"/>
        <v>53237.242916666662</v>
      </c>
      <c r="K57" s="21">
        <f t="shared" si="6"/>
        <v>50353.725333333336</v>
      </c>
      <c r="L57" s="21">
        <f>L4+L47</f>
        <v>6600</v>
      </c>
      <c r="M57" s="21">
        <f>B57*$B$59</f>
        <v>46580</v>
      </c>
      <c r="N57" s="21">
        <f>B57*$B$60</f>
        <v>35620</v>
      </c>
      <c r="O57" s="21">
        <v>22000</v>
      </c>
      <c r="P57" s="21">
        <v>4400</v>
      </c>
      <c r="Q57" s="21">
        <f>G57+H57+I57+J57+K57+L57+M57+N57+O57+P57</f>
        <v>848212.53491666669</v>
      </c>
    </row>
    <row r="59" spans="1:17" x14ac:dyDescent="0.25">
      <c r="A59" t="s">
        <v>59</v>
      </c>
      <c r="B59" s="2">
        <f>B62/B57</f>
        <v>170</v>
      </c>
    </row>
    <row r="60" spans="1:17" x14ac:dyDescent="0.25">
      <c r="A60" t="s">
        <v>58</v>
      </c>
      <c r="B60" s="2">
        <f>B63/B57</f>
        <v>130</v>
      </c>
    </row>
    <row r="62" spans="1:17" x14ac:dyDescent="0.25">
      <c r="A62" t="s">
        <v>74</v>
      </c>
      <c r="B62" s="1">
        <v>46580</v>
      </c>
    </row>
    <row r="63" spans="1:17" x14ac:dyDescent="0.25">
      <c r="A63" t="s">
        <v>75</v>
      </c>
      <c r="B63" s="1">
        <v>35620</v>
      </c>
      <c r="N63" s="1"/>
    </row>
  </sheetData>
  <mergeCells count="1">
    <mergeCell ref="D1:Q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7" fitToHeight="2" orientation="landscape" verticalDpi="0" r:id="rId1"/>
  <rowBreaks count="1" manualBreakCount="1">
    <brk id="4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view="pageBreakPreview" zoomScale="60" zoomScaleNormal="100" workbookViewId="0">
      <selection activeCell="L49" sqref="L49"/>
    </sheetView>
  </sheetViews>
  <sheetFormatPr defaultRowHeight="15" x14ac:dyDescent="0.25"/>
  <cols>
    <col min="1" max="1" width="47.5703125" bestFit="1" customWidth="1"/>
    <col min="2" max="2" width="15.42578125" bestFit="1" customWidth="1"/>
    <col min="3" max="3" width="17.5703125" customWidth="1"/>
  </cols>
  <sheetData>
    <row r="1" spans="1:3" x14ac:dyDescent="0.25">
      <c r="A1" s="43" t="s">
        <v>151</v>
      </c>
      <c r="B1" s="44"/>
      <c r="C1" s="44"/>
    </row>
    <row r="2" spans="1:3" x14ac:dyDescent="0.25">
      <c r="A2" s="29" t="s">
        <v>0</v>
      </c>
      <c r="B2" t="s">
        <v>152</v>
      </c>
      <c r="C2" t="s">
        <v>156</v>
      </c>
    </row>
    <row r="3" spans="1:3" x14ac:dyDescent="0.25">
      <c r="A3" s="11" t="s">
        <v>1</v>
      </c>
    </row>
    <row r="4" spans="1:3" x14ac:dyDescent="0.25">
      <c r="A4" s="7" t="s">
        <v>2</v>
      </c>
      <c r="B4" s="21">
        <v>1600</v>
      </c>
      <c r="C4" s="46">
        <f>B4*$B$60</f>
        <v>80</v>
      </c>
    </row>
    <row r="5" spans="1:3" x14ac:dyDescent="0.25">
      <c r="A5" s="7" t="s">
        <v>3</v>
      </c>
      <c r="B5" s="21">
        <v>625</v>
      </c>
      <c r="C5" s="46">
        <f t="shared" ref="C5:C53" si="0">B5*$B$60</f>
        <v>31.25</v>
      </c>
    </row>
    <row r="6" spans="1:3" x14ac:dyDescent="0.25">
      <c r="A6" s="7" t="s">
        <v>4</v>
      </c>
      <c r="B6" s="21">
        <v>3250</v>
      </c>
      <c r="C6" s="46">
        <f t="shared" si="0"/>
        <v>162.5</v>
      </c>
    </row>
    <row r="7" spans="1:3" x14ac:dyDescent="0.25">
      <c r="A7" s="7" t="s">
        <v>5</v>
      </c>
      <c r="B7" s="21">
        <v>4225</v>
      </c>
      <c r="C7" s="46">
        <f t="shared" si="0"/>
        <v>211.25</v>
      </c>
    </row>
    <row r="8" spans="1:3" x14ac:dyDescent="0.25">
      <c r="A8" s="7" t="s">
        <v>6</v>
      </c>
      <c r="B8" s="21">
        <v>4900</v>
      </c>
      <c r="C8" s="46">
        <f t="shared" si="0"/>
        <v>245</v>
      </c>
    </row>
    <row r="9" spans="1:3" x14ac:dyDescent="0.25">
      <c r="A9" s="7" t="s">
        <v>7</v>
      </c>
      <c r="B9" s="21">
        <v>3300</v>
      </c>
      <c r="C9" s="46">
        <f t="shared" si="0"/>
        <v>165</v>
      </c>
    </row>
    <row r="10" spans="1:3" x14ac:dyDescent="0.25">
      <c r="A10" s="7" t="s">
        <v>8</v>
      </c>
      <c r="B10" s="21">
        <v>550</v>
      </c>
      <c r="C10" s="46">
        <f t="shared" si="0"/>
        <v>27.5</v>
      </c>
    </row>
    <row r="11" spans="1:3" x14ac:dyDescent="0.25">
      <c r="A11" s="11" t="s">
        <v>9</v>
      </c>
      <c r="B11" s="21"/>
      <c r="C11" s="46">
        <f t="shared" si="0"/>
        <v>0</v>
      </c>
    </row>
    <row r="12" spans="1:3" x14ac:dyDescent="0.25">
      <c r="A12" s="7"/>
      <c r="B12" s="21"/>
      <c r="C12" s="46">
        <f t="shared" si="0"/>
        <v>0</v>
      </c>
    </row>
    <row r="13" spans="1:3" x14ac:dyDescent="0.25">
      <c r="A13" s="11" t="s">
        <v>10</v>
      </c>
      <c r="B13" s="21"/>
      <c r="C13" s="46">
        <f t="shared" si="0"/>
        <v>0</v>
      </c>
    </row>
    <row r="14" spans="1:3" x14ac:dyDescent="0.25">
      <c r="A14" s="7" t="s">
        <v>11</v>
      </c>
      <c r="B14" s="21">
        <v>7800</v>
      </c>
      <c r="C14" s="46">
        <f t="shared" si="0"/>
        <v>390</v>
      </c>
    </row>
    <row r="15" spans="1:3" x14ac:dyDescent="0.25">
      <c r="A15" s="7" t="s">
        <v>12</v>
      </c>
      <c r="B15" s="21">
        <v>6500</v>
      </c>
      <c r="C15" s="46">
        <f t="shared" si="0"/>
        <v>325</v>
      </c>
    </row>
    <row r="16" spans="1:3" x14ac:dyDescent="0.25">
      <c r="A16" s="7" t="s">
        <v>207</v>
      </c>
      <c r="B16" s="21">
        <v>1300</v>
      </c>
      <c r="C16" s="46">
        <f t="shared" si="0"/>
        <v>65</v>
      </c>
    </row>
    <row r="17" spans="1:3" x14ac:dyDescent="0.25">
      <c r="A17" s="11" t="s">
        <v>13</v>
      </c>
      <c r="B17" s="21"/>
      <c r="C17" s="46">
        <f t="shared" si="0"/>
        <v>0</v>
      </c>
    </row>
    <row r="18" spans="1:3" x14ac:dyDescent="0.25">
      <c r="A18" s="7"/>
      <c r="B18" s="21"/>
      <c r="C18" s="46">
        <f t="shared" si="0"/>
        <v>0</v>
      </c>
    </row>
    <row r="19" spans="1:3" x14ac:dyDescent="0.25">
      <c r="A19" s="11" t="s">
        <v>14</v>
      </c>
      <c r="B19" s="21"/>
      <c r="C19" s="46">
        <f t="shared" si="0"/>
        <v>0</v>
      </c>
    </row>
    <row r="20" spans="1:3" x14ac:dyDescent="0.25">
      <c r="A20" s="7"/>
      <c r="B20" s="21"/>
      <c r="C20" s="46">
        <f t="shared" si="0"/>
        <v>0</v>
      </c>
    </row>
    <row r="21" spans="1:3" x14ac:dyDescent="0.25">
      <c r="A21" s="11" t="s">
        <v>149</v>
      </c>
      <c r="B21" s="21"/>
      <c r="C21" s="46">
        <f t="shared" si="0"/>
        <v>0</v>
      </c>
    </row>
    <row r="22" spans="1:3" x14ac:dyDescent="0.25">
      <c r="A22" s="7" t="s">
        <v>15</v>
      </c>
      <c r="B22" s="21">
        <v>3700</v>
      </c>
      <c r="C22" s="46">
        <f t="shared" si="0"/>
        <v>185</v>
      </c>
    </row>
    <row r="23" spans="1:3" x14ac:dyDescent="0.25">
      <c r="A23" s="11" t="s">
        <v>16</v>
      </c>
      <c r="B23" s="21"/>
      <c r="C23" s="46">
        <f t="shared" si="0"/>
        <v>0</v>
      </c>
    </row>
    <row r="24" spans="1:3" x14ac:dyDescent="0.25">
      <c r="A24" s="7"/>
      <c r="B24" s="21"/>
      <c r="C24" s="46">
        <f t="shared" si="0"/>
        <v>0</v>
      </c>
    </row>
    <row r="25" spans="1:3" x14ac:dyDescent="0.25">
      <c r="A25" s="11" t="s">
        <v>17</v>
      </c>
      <c r="B25" s="21"/>
      <c r="C25" s="46">
        <f t="shared" si="0"/>
        <v>0</v>
      </c>
    </row>
    <row r="26" spans="1:3" x14ac:dyDescent="0.25">
      <c r="A26" s="7" t="s">
        <v>18</v>
      </c>
      <c r="B26" s="21">
        <v>3250</v>
      </c>
      <c r="C26" s="46">
        <f t="shared" si="0"/>
        <v>162.5</v>
      </c>
    </row>
    <row r="27" spans="1:3" x14ac:dyDescent="0.25">
      <c r="A27" s="7" t="s">
        <v>19</v>
      </c>
      <c r="B27" s="21">
        <v>4500</v>
      </c>
      <c r="C27" s="46">
        <f t="shared" si="0"/>
        <v>225</v>
      </c>
    </row>
    <row r="28" spans="1:3" x14ac:dyDescent="0.25">
      <c r="A28" s="7" t="s">
        <v>20</v>
      </c>
      <c r="B28" s="21">
        <v>2700</v>
      </c>
      <c r="C28" s="46">
        <f t="shared" si="0"/>
        <v>135</v>
      </c>
    </row>
    <row r="29" spans="1:3" x14ac:dyDescent="0.25">
      <c r="A29" s="7" t="s">
        <v>21</v>
      </c>
      <c r="B29" s="21">
        <v>4090</v>
      </c>
      <c r="C29" s="46">
        <f t="shared" si="0"/>
        <v>204.5</v>
      </c>
    </row>
    <row r="30" spans="1:3" x14ac:dyDescent="0.25">
      <c r="A30" s="7" t="s">
        <v>22</v>
      </c>
      <c r="B30" s="21">
        <v>3450</v>
      </c>
      <c r="C30" s="46">
        <f t="shared" si="0"/>
        <v>172.5</v>
      </c>
    </row>
    <row r="31" spans="1:3" x14ac:dyDescent="0.25">
      <c r="A31" s="7" t="s">
        <v>23</v>
      </c>
      <c r="B31" s="21">
        <v>2350</v>
      </c>
      <c r="C31" s="46">
        <f t="shared" si="0"/>
        <v>117.5</v>
      </c>
    </row>
    <row r="32" spans="1:3" x14ac:dyDescent="0.25">
      <c r="A32" s="7" t="s">
        <v>24</v>
      </c>
      <c r="B32" s="21">
        <v>2650</v>
      </c>
      <c r="C32" s="46">
        <f t="shared" si="0"/>
        <v>132.5</v>
      </c>
    </row>
    <row r="33" spans="1:3" x14ac:dyDescent="0.25">
      <c r="A33" s="7" t="s">
        <v>25</v>
      </c>
      <c r="B33" s="21">
        <v>2175</v>
      </c>
      <c r="C33" s="46">
        <f t="shared" si="0"/>
        <v>108.75</v>
      </c>
    </row>
    <row r="34" spans="1:3" x14ac:dyDescent="0.25">
      <c r="A34" s="7" t="s">
        <v>26</v>
      </c>
      <c r="B34" s="21">
        <v>2650</v>
      </c>
      <c r="C34" s="46">
        <f t="shared" si="0"/>
        <v>132.5</v>
      </c>
    </row>
    <row r="35" spans="1:3" x14ac:dyDescent="0.25">
      <c r="A35" s="7" t="s">
        <v>27</v>
      </c>
      <c r="B35" s="21">
        <v>2900</v>
      </c>
      <c r="C35" s="46">
        <f t="shared" si="0"/>
        <v>145</v>
      </c>
    </row>
    <row r="36" spans="1:3" x14ac:dyDescent="0.25">
      <c r="A36" s="7" t="s">
        <v>28</v>
      </c>
      <c r="B36" s="21">
        <v>3550</v>
      </c>
      <c r="C36" s="46">
        <f t="shared" si="0"/>
        <v>177.5</v>
      </c>
    </row>
    <row r="37" spans="1:3" x14ac:dyDescent="0.25">
      <c r="A37" s="7" t="s">
        <v>29</v>
      </c>
      <c r="B37" s="21">
        <v>2450</v>
      </c>
      <c r="C37" s="46">
        <f t="shared" si="0"/>
        <v>122.5</v>
      </c>
    </row>
    <row r="38" spans="1:3" x14ac:dyDescent="0.25">
      <c r="A38" s="7" t="s">
        <v>30</v>
      </c>
      <c r="B38" s="21">
        <v>2995</v>
      </c>
      <c r="C38" s="46">
        <f t="shared" si="0"/>
        <v>149.75</v>
      </c>
    </row>
    <row r="39" spans="1:3" x14ac:dyDescent="0.25">
      <c r="A39" s="7" t="s">
        <v>31</v>
      </c>
      <c r="B39" s="21">
        <v>3000</v>
      </c>
      <c r="C39" s="46">
        <f t="shared" si="0"/>
        <v>150</v>
      </c>
    </row>
    <row r="40" spans="1:3" x14ac:dyDescent="0.25">
      <c r="A40" s="11" t="s">
        <v>32</v>
      </c>
      <c r="B40" s="21"/>
      <c r="C40" s="46">
        <f t="shared" si="0"/>
        <v>0</v>
      </c>
    </row>
    <row r="41" spans="1:3" x14ac:dyDescent="0.25">
      <c r="A41" s="11" t="s">
        <v>33</v>
      </c>
      <c r="B41" s="21"/>
      <c r="C41" s="46">
        <f t="shared" si="0"/>
        <v>0</v>
      </c>
    </row>
    <row r="42" spans="1:3" x14ac:dyDescent="0.25">
      <c r="A42" s="7"/>
      <c r="B42" s="21"/>
      <c r="C42" s="46">
        <f t="shared" si="0"/>
        <v>0</v>
      </c>
    </row>
    <row r="43" spans="1:3" x14ac:dyDescent="0.25">
      <c r="A43" s="11" t="s">
        <v>34</v>
      </c>
      <c r="B43" s="21"/>
      <c r="C43" s="46">
        <f t="shared" si="0"/>
        <v>0</v>
      </c>
    </row>
    <row r="44" spans="1:3" x14ac:dyDescent="0.25">
      <c r="A44" s="7" t="s">
        <v>35</v>
      </c>
      <c r="B44" s="21">
        <v>1370</v>
      </c>
      <c r="C44" s="46">
        <f t="shared" si="0"/>
        <v>68.5</v>
      </c>
    </row>
    <row r="45" spans="1:3" x14ac:dyDescent="0.25">
      <c r="A45" s="7" t="s">
        <v>36</v>
      </c>
      <c r="B45" s="21">
        <v>1260</v>
      </c>
      <c r="C45" s="46">
        <f t="shared" si="0"/>
        <v>63</v>
      </c>
    </row>
    <row r="46" spans="1:3" x14ac:dyDescent="0.25">
      <c r="A46" s="7" t="s">
        <v>37</v>
      </c>
      <c r="B46" s="21">
        <v>2350</v>
      </c>
      <c r="C46" s="46">
        <f t="shared" si="0"/>
        <v>117.5</v>
      </c>
    </row>
    <row r="47" spans="1:3" x14ac:dyDescent="0.25">
      <c r="A47" s="11" t="s">
        <v>38</v>
      </c>
      <c r="B47" s="21"/>
      <c r="C47" s="46">
        <f t="shared" si="0"/>
        <v>0</v>
      </c>
    </row>
    <row r="48" spans="1:3" x14ac:dyDescent="0.25">
      <c r="A48" s="7"/>
      <c r="B48" s="21"/>
      <c r="C48" s="46">
        <f t="shared" si="0"/>
        <v>0</v>
      </c>
    </row>
    <row r="49" spans="1:3" x14ac:dyDescent="0.25">
      <c r="A49" s="11" t="s">
        <v>39</v>
      </c>
      <c r="B49" s="21"/>
      <c r="C49" s="46">
        <f t="shared" si="0"/>
        <v>0</v>
      </c>
    </row>
    <row r="50" spans="1:3" x14ac:dyDescent="0.25">
      <c r="A50" s="7" t="s">
        <v>40</v>
      </c>
      <c r="B50" s="21">
        <v>620</v>
      </c>
      <c r="C50" s="46">
        <f t="shared" si="0"/>
        <v>31</v>
      </c>
    </row>
    <row r="51" spans="1:3" x14ac:dyDescent="0.25">
      <c r="A51" s="7" t="s">
        <v>41</v>
      </c>
      <c r="B51" s="21">
        <v>780</v>
      </c>
      <c r="C51" s="46">
        <f t="shared" si="0"/>
        <v>39</v>
      </c>
    </row>
    <row r="52" spans="1:3" x14ac:dyDescent="0.25">
      <c r="A52" s="7" t="s">
        <v>42</v>
      </c>
      <c r="B52" s="21">
        <v>340</v>
      </c>
      <c r="C52" s="46">
        <f t="shared" si="0"/>
        <v>17</v>
      </c>
    </row>
    <row r="53" spans="1:3" x14ac:dyDescent="0.25">
      <c r="A53" s="7" t="s">
        <v>43</v>
      </c>
      <c r="B53" s="21">
        <v>1380</v>
      </c>
      <c r="C53" s="46">
        <f t="shared" si="0"/>
        <v>69</v>
      </c>
    </row>
    <row r="54" spans="1:3" x14ac:dyDescent="0.25">
      <c r="A54" s="11" t="s">
        <v>44</v>
      </c>
      <c r="B54" s="21"/>
    </row>
    <row r="55" spans="1:3" x14ac:dyDescent="0.25">
      <c r="A55" s="7"/>
      <c r="B55" s="21"/>
    </row>
    <row r="56" spans="1:3" x14ac:dyDescent="0.25">
      <c r="A56" s="11" t="s">
        <v>45</v>
      </c>
      <c r="B56" s="21">
        <f>SUM(B4:B55)</f>
        <v>88560</v>
      </c>
      <c r="C56" s="46">
        <f>SUM(C4:C55)</f>
        <v>4428</v>
      </c>
    </row>
    <row r="57" spans="1:3" x14ac:dyDescent="0.25">
      <c r="B57" s="21"/>
    </row>
    <row r="58" spans="1:3" x14ac:dyDescent="0.25">
      <c r="A58" s="45" t="s">
        <v>153</v>
      </c>
      <c r="B58" s="21">
        <v>53136</v>
      </c>
    </row>
    <row r="59" spans="1:3" x14ac:dyDescent="0.25">
      <c r="A59" t="s">
        <v>154</v>
      </c>
      <c r="B59" s="46">
        <f>B58/12</f>
        <v>4428</v>
      </c>
    </row>
    <row r="60" spans="1:3" x14ac:dyDescent="0.25">
      <c r="A60" s="47" t="s">
        <v>155</v>
      </c>
      <c r="B60">
        <f>B59/B56</f>
        <v>0.05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view="pageBreakPreview" zoomScale="60" zoomScaleNormal="100" workbookViewId="0">
      <selection sqref="A1:A57"/>
    </sheetView>
  </sheetViews>
  <sheetFormatPr defaultRowHeight="15" x14ac:dyDescent="0.25"/>
  <cols>
    <col min="1" max="1" width="44.140625" bestFit="1" customWidth="1"/>
  </cols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213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212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191</v>
      </c>
    </row>
    <row r="41" spans="1:1" x14ac:dyDescent="0.25">
      <c r="A41" t="s">
        <v>209</v>
      </c>
    </row>
    <row r="42" spans="1:1" x14ac:dyDescent="0.25">
      <c r="A42" t="s">
        <v>192</v>
      </c>
    </row>
    <row r="43" spans="1:1" x14ac:dyDescent="0.25">
      <c r="A43" t="s">
        <v>214</v>
      </c>
    </row>
    <row r="44" spans="1:1" x14ac:dyDescent="0.25">
      <c r="A44" t="s">
        <v>193</v>
      </c>
    </row>
    <row r="45" spans="1:1" x14ac:dyDescent="0.25">
      <c r="A45" t="s">
        <v>194</v>
      </c>
    </row>
    <row r="46" spans="1:1" x14ac:dyDescent="0.25">
      <c r="A46" t="s">
        <v>195</v>
      </c>
    </row>
    <row r="47" spans="1:1" x14ac:dyDescent="0.25">
      <c r="A47" t="s">
        <v>196</v>
      </c>
    </row>
    <row r="48" spans="1:1" x14ac:dyDescent="0.25">
      <c r="A48" t="s">
        <v>197</v>
      </c>
    </row>
    <row r="49" spans="1:1" x14ac:dyDescent="0.25">
      <c r="A49" t="s">
        <v>198</v>
      </c>
    </row>
    <row r="50" spans="1:1" x14ac:dyDescent="0.25">
      <c r="A50" t="s">
        <v>199</v>
      </c>
    </row>
    <row r="51" spans="1:1" x14ac:dyDescent="0.25">
      <c r="A51" t="s">
        <v>200</v>
      </c>
    </row>
    <row r="52" spans="1:1" x14ac:dyDescent="0.25">
      <c r="A52" t="s">
        <v>201</v>
      </c>
    </row>
    <row r="53" spans="1:1" x14ac:dyDescent="0.25">
      <c r="A53" t="s">
        <v>202</v>
      </c>
    </row>
    <row r="54" spans="1:1" x14ac:dyDescent="0.25">
      <c r="A54" t="s">
        <v>203</v>
      </c>
    </row>
    <row r="55" spans="1:1" x14ac:dyDescent="0.25">
      <c r="A55" t="s">
        <v>204</v>
      </c>
    </row>
    <row r="56" spans="1:1" x14ac:dyDescent="0.25">
      <c r="A56" t="s">
        <v>205</v>
      </c>
    </row>
    <row r="57" spans="1:1" x14ac:dyDescent="0.25">
      <c r="A57" t="s">
        <v>206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showGridLines="0" view="pageBreakPreview" zoomScale="60" zoomScaleNormal="100" workbookViewId="0">
      <selection activeCell="J52" sqref="J52"/>
    </sheetView>
  </sheetViews>
  <sheetFormatPr defaultRowHeight="15" x14ac:dyDescent="0.25"/>
  <cols>
    <col min="1" max="1" width="37.28515625" customWidth="1"/>
    <col min="2" max="2" width="16.42578125" customWidth="1"/>
    <col min="3" max="3" width="17.7109375" customWidth="1"/>
    <col min="4" max="4" width="17.42578125" customWidth="1"/>
    <col min="5" max="5" width="21.5703125" bestFit="1" customWidth="1"/>
    <col min="6" max="6" width="14" customWidth="1"/>
    <col min="7" max="7" width="16" customWidth="1"/>
  </cols>
  <sheetData>
    <row r="1" spans="1:5" x14ac:dyDescent="0.25">
      <c r="A1" s="52" t="s">
        <v>71</v>
      </c>
      <c r="B1" s="53"/>
      <c r="C1" s="53"/>
      <c r="D1" s="53"/>
      <c r="E1" s="54"/>
    </row>
    <row r="2" spans="1:5" x14ac:dyDescent="0.25">
      <c r="A2" s="11" t="s">
        <v>0</v>
      </c>
      <c r="B2" s="26" t="s">
        <v>63</v>
      </c>
      <c r="C2" s="26" t="s">
        <v>65</v>
      </c>
      <c r="D2" s="26" t="s">
        <v>64</v>
      </c>
      <c r="E2" s="26" t="s">
        <v>67</v>
      </c>
    </row>
    <row r="3" spans="1:5" x14ac:dyDescent="0.25">
      <c r="A3" s="11" t="s">
        <v>1</v>
      </c>
      <c r="B3" s="10"/>
      <c r="C3" s="10"/>
      <c r="D3" s="7"/>
      <c r="E3" s="11"/>
    </row>
    <row r="4" spans="1:5" x14ac:dyDescent="0.25">
      <c r="A4" s="7" t="s">
        <v>2</v>
      </c>
      <c r="B4" s="12">
        <v>1400</v>
      </c>
      <c r="C4" s="10">
        <v>420</v>
      </c>
      <c r="D4" s="23">
        <f>B4*C4</f>
        <v>588000</v>
      </c>
      <c r="E4" s="21">
        <f t="shared" ref="E4:E16" si="0">D4*$B$60</f>
        <v>910.13534178643374</v>
      </c>
    </row>
    <row r="5" spans="1:5" x14ac:dyDescent="0.25">
      <c r="A5" s="7" t="s">
        <v>3</v>
      </c>
      <c r="B5" s="12">
        <v>3500</v>
      </c>
      <c r="C5" s="10">
        <v>180</v>
      </c>
      <c r="D5" s="23">
        <f t="shared" ref="D5:D53" si="1">B5*C5</f>
        <v>630000</v>
      </c>
      <c r="E5" s="21">
        <f t="shared" si="0"/>
        <v>975.14500905689329</v>
      </c>
    </row>
    <row r="6" spans="1:5" x14ac:dyDescent="0.25">
      <c r="A6" s="7" t="s">
        <v>4</v>
      </c>
      <c r="B6" s="12">
        <v>4000</v>
      </c>
      <c r="C6" s="10">
        <v>200</v>
      </c>
      <c r="D6" s="23">
        <f t="shared" si="1"/>
        <v>800000</v>
      </c>
      <c r="E6" s="21">
        <f t="shared" si="0"/>
        <v>1238.2793765801819</v>
      </c>
    </row>
    <row r="7" spans="1:5" x14ac:dyDescent="0.25">
      <c r="A7" s="7" t="s">
        <v>5</v>
      </c>
      <c r="B7" s="12">
        <v>17900</v>
      </c>
      <c r="C7" s="10">
        <v>720</v>
      </c>
      <c r="D7" s="23">
        <f t="shared" si="1"/>
        <v>12888000</v>
      </c>
      <c r="E7" s="21">
        <f t="shared" si="0"/>
        <v>19948.68075670673</v>
      </c>
    </row>
    <row r="8" spans="1:5" x14ac:dyDescent="0.25">
      <c r="A8" s="7" t="s">
        <v>6</v>
      </c>
      <c r="B8" s="12">
        <v>24700</v>
      </c>
      <c r="C8" s="10">
        <v>300</v>
      </c>
      <c r="D8" s="23">
        <f t="shared" si="1"/>
        <v>7410000</v>
      </c>
      <c r="E8" s="21">
        <f t="shared" si="0"/>
        <v>11469.562725573935</v>
      </c>
    </row>
    <row r="9" spans="1:5" x14ac:dyDescent="0.25">
      <c r="A9" s="7" t="s">
        <v>7</v>
      </c>
      <c r="B9" s="12">
        <v>1800</v>
      </c>
      <c r="C9" s="10">
        <v>90</v>
      </c>
      <c r="D9" s="23">
        <f t="shared" si="1"/>
        <v>162000</v>
      </c>
      <c r="E9" s="21">
        <f t="shared" si="0"/>
        <v>250.75157375748682</v>
      </c>
    </row>
    <row r="10" spans="1:5" x14ac:dyDescent="0.25">
      <c r="A10" s="7" t="s">
        <v>8</v>
      </c>
      <c r="B10" s="12">
        <v>1950</v>
      </c>
      <c r="C10" s="10">
        <v>180</v>
      </c>
      <c r="D10" s="23">
        <f t="shared" si="1"/>
        <v>351000</v>
      </c>
      <c r="E10" s="21">
        <f t="shared" si="0"/>
        <v>543.29507647455478</v>
      </c>
    </row>
    <row r="11" spans="1:5" x14ac:dyDescent="0.25">
      <c r="A11" s="11" t="s">
        <v>9</v>
      </c>
      <c r="B11" s="10"/>
      <c r="C11" s="10"/>
      <c r="D11" s="23">
        <f t="shared" si="1"/>
        <v>0</v>
      </c>
      <c r="E11" s="21">
        <f t="shared" si="0"/>
        <v>0</v>
      </c>
    </row>
    <row r="12" spans="1:5" x14ac:dyDescent="0.25">
      <c r="A12" s="7"/>
      <c r="B12" s="10"/>
      <c r="C12" s="10"/>
      <c r="D12" s="23">
        <f t="shared" si="1"/>
        <v>0</v>
      </c>
      <c r="E12" s="21">
        <f t="shared" si="0"/>
        <v>0</v>
      </c>
    </row>
    <row r="13" spans="1:5" x14ac:dyDescent="0.25">
      <c r="A13" s="11" t="s">
        <v>10</v>
      </c>
      <c r="B13" s="10"/>
      <c r="C13" s="10"/>
      <c r="D13" s="23">
        <f t="shared" si="1"/>
        <v>0</v>
      </c>
      <c r="E13" s="21">
        <f t="shared" si="0"/>
        <v>0</v>
      </c>
    </row>
    <row r="14" spans="1:5" x14ac:dyDescent="0.25">
      <c r="A14" s="7" t="s">
        <v>11</v>
      </c>
      <c r="B14" s="10"/>
      <c r="C14" s="10"/>
      <c r="D14" s="23">
        <f t="shared" si="1"/>
        <v>0</v>
      </c>
      <c r="E14" s="21">
        <f t="shared" si="0"/>
        <v>0</v>
      </c>
    </row>
    <row r="15" spans="1:5" x14ac:dyDescent="0.25">
      <c r="A15" s="7" t="s">
        <v>12</v>
      </c>
      <c r="B15" s="10"/>
      <c r="C15" s="10"/>
      <c r="D15" s="23">
        <f t="shared" si="1"/>
        <v>0</v>
      </c>
      <c r="E15" s="21">
        <f t="shared" si="0"/>
        <v>0</v>
      </c>
    </row>
    <row r="16" spans="1:5" x14ac:dyDescent="0.25">
      <c r="A16" s="7" t="s">
        <v>207</v>
      </c>
      <c r="B16" s="10"/>
      <c r="C16" s="10"/>
      <c r="D16" s="23">
        <f t="shared" si="1"/>
        <v>0</v>
      </c>
      <c r="E16" s="21">
        <f t="shared" si="0"/>
        <v>0</v>
      </c>
    </row>
    <row r="17" spans="1:5" x14ac:dyDescent="0.25">
      <c r="A17" s="11" t="s">
        <v>13</v>
      </c>
      <c r="B17" s="10"/>
      <c r="C17" s="10"/>
      <c r="D17" s="7"/>
      <c r="E17" s="21"/>
    </row>
    <row r="18" spans="1:5" x14ac:dyDescent="0.25">
      <c r="A18" s="7"/>
      <c r="B18" s="10"/>
      <c r="C18" s="10"/>
      <c r="D18" s="7"/>
      <c r="E18" s="21"/>
    </row>
    <row r="19" spans="1:5" x14ac:dyDescent="0.25">
      <c r="A19" s="11" t="s">
        <v>14</v>
      </c>
      <c r="B19" s="10"/>
      <c r="C19" s="10"/>
      <c r="D19" s="7"/>
      <c r="E19" s="21"/>
    </row>
    <row r="20" spans="1:5" x14ac:dyDescent="0.25">
      <c r="A20" s="11"/>
      <c r="B20" s="10"/>
      <c r="C20" s="10"/>
      <c r="D20" s="7"/>
      <c r="E20" s="21"/>
    </row>
    <row r="21" spans="1:5" x14ac:dyDescent="0.25">
      <c r="A21" s="11" t="s">
        <v>149</v>
      </c>
      <c r="B21" s="10"/>
      <c r="C21" s="10"/>
      <c r="D21" s="7"/>
      <c r="E21" s="21"/>
    </row>
    <row r="22" spans="1:5" x14ac:dyDescent="0.25">
      <c r="A22" s="7" t="s">
        <v>15</v>
      </c>
      <c r="B22" s="12">
        <v>8119</v>
      </c>
      <c r="C22" s="10">
        <v>210</v>
      </c>
      <c r="D22" s="23">
        <f t="shared" si="1"/>
        <v>1704990</v>
      </c>
      <c r="E22" s="21">
        <f>D22*$B$60</f>
        <v>2639.0674428443053</v>
      </c>
    </row>
    <row r="23" spans="1:5" x14ac:dyDescent="0.25">
      <c r="A23" s="11" t="s">
        <v>16</v>
      </c>
      <c r="B23" s="10"/>
      <c r="C23" s="10"/>
      <c r="D23" s="23"/>
      <c r="E23" s="21"/>
    </row>
    <row r="24" spans="1:5" x14ac:dyDescent="0.25">
      <c r="A24" s="7"/>
      <c r="B24" s="10"/>
      <c r="C24" s="10"/>
      <c r="D24" s="23"/>
      <c r="E24" s="21"/>
    </row>
    <row r="25" spans="1:5" x14ac:dyDescent="0.25">
      <c r="A25" s="11" t="s">
        <v>17</v>
      </c>
      <c r="B25" s="10"/>
      <c r="C25" s="10"/>
      <c r="D25" s="23"/>
      <c r="E25" s="21"/>
    </row>
    <row r="26" spans="1:5" x14ac:dyDescent="0.25">
      <c r="A26" s="7" t="s">
        <v>18</v>
      </c>
      <c r="B26" s="12">
        <v>21200</v>
      </c>
      <c r="C26" s="10">
        <v>360</v>
      </c>
      <c r="D26" s="23">
        <f t="shared" si="1"/>
        <v>7632000</v>
      </c>
      <c r="E26" s="21">
        <f t="shared" ref="E26:E39" si="2">D26*$B$60</f>
        <v>11813.185252574935</v>
      </c>
    </row>
    <row r="27" spans="1:5" x14ac:dyDescent="0.25">
      <c r="A27" s="7" t="s">
        <v>19</v>
      </c>
      <c r="B27" s="12">
        <v>28000</v>
      </c>
      <c r="C27" s="10">
        <v>360</v>
      </c>
      <c r="D27" s="23">
        <f t="shared" si="1"/>
        <v>10080000</v>
      </c>
      <c r="E27" s="21">
        <f t="shared" si="2"/>
        <v>15602.320144910293</v>
      </c>
    </row>
    <row r="28" spans="1:5" x14ac:dyDescent="0.25">
      <c r="A28" s="7" t="s">
        <v>20</v>
      </c>
      <c r="B28" s="12">
        <v>52000</v>
      </c>
      <c r="C28" s="10">
        <v>360</v>
      </c>
      <c r="D28" s="23">
        <f t="shared" si="1"/>
        <v>18720000</v>
      </c>
      <c r="E28" s="21">
        <f t="shared" si="2"/>
        <v>28975.737411976257</v>
      </c>
    </row>
    <row r="29" spans="1:5" x14ac:dyDescent="0.25">
      <c r="A29" s="7" t="s">
        <v>21</v>
      </c>
      <c r="B29" s="12">
        <v>15690</v>
      </c>
      <c r="C29" s="10">
        <v>210</v>
      </c>
      <c r="D29" s="23">
        <f t="shared" si="1"/>
        <v>3294900</v>
      </c>
      <c r="E29" s="21">
        <f t="shared" si="2"/>
        <v>5100.0083973675519</v>
      </c>
    </row>
    <row r="30" spans="1:5" x14ac:dyDescent="0.25">
      <c r="A30" s="7" t="s">
        <v>22</v>
      </c>
      <c r="B30" s="12">
        <v>32156</v>
      </c>
      <c r="C30" s="10">
        <v>210</v>
      </c>
      <c r="D30" s="23">
        <f t="shared" si="1"/>
        <v>6752760</v>
      </c>
      <c r="E30" s="21">
        <f t="shared" si="2"/>
        <v>10452.254303744487</v>
      </c>
    </row>
    <row r="31" spans="1:5" x14ac:dyDescent="0.25">
      <c r="A31" s="7" t="s">
        <v>23</v>
      </c>
      <c r="B31" s="12">
        <v>8000</v>
      </c>
      <c r="C31" s="10">
        <v>180</v>
      </c>
      <c r="D31" s="23">
        <f t="shared" si="1"/>
        <v>1440000</v>
      </c>
      <c r="E31" s="21">
        <f t="shared" si="2"/>
        <v>2228.9028778443276</v>
      </c>
    </row>
    <row r="32" spans="1:5" x14ac:dyDescent="0.25">
      <c r="A32" s="7" t="s">
        <v>24</v>
      </c>
      <c r="B32" s="12">
        <v>11900</v>
      </c>
      <c r="C32" s="10">
        <v>210</v>
      </c>
      <c r="D32" s="23">
        <f t="shared" si="1"/>
        <v>2499000</v>
      </c>
      <c r="E32" s="21">
        <f t="shared" si="2"/>
        <v>3868.0752025923434</v>
      </c>
    </row>
    <row r="33" spans="1:5" x14ac:dyDescent="0.25">
      <c r="A33" s="7" t="s">
        <v>25</v>
      </c>
      <c r="B33" s="12">
        <v>18700</v>
      </c>
      <c r="C33" s="10">
        <v>240</v>
      </c>
      <c r="D33" s="23">
        <f t="shared" si="1"/>
        <v>4488000</v>
      </c>
      <c r="E33" s="21">
        <f t="shared" si="2"/>
        <v>6946.7473026148209</v>
      </c>
    </row>
    <row r="34" spans="1:5" x14ac:dyDescent="0.25">
      <c r="A34" s="7" t="s">
        <v>26</v>
      </c>
      <c r="B34" s="12">
        <v>9400</v>
      </c>
      <c r="C34" s="10">
        <v>210</v>
      </c>
      <c r="D34" s="23">
        <f t="shared" si="1"/>
        <v>1974000</v>
      </c>
      <c r="E34" s="21">
        <f t="shared" si="2"/>
        <v>3055.4543617115987</v>
      </c>
    </row>
    <row r="35" spans="1:5" x14ac:dyDescent="0.25">
      <c r="A35" s="7" t="s">
        <v>27</v>
      </c>
      <c r="B35" s="12">
        <v>28100</v>
      </c>
      <c r="C35" s="10">
        <v>210</v>
      </c>
      <c r="D35" s="23">
        <f t="shared" si="1"/>
        <v>5901000</v>
      </c>
      <c r="E35" s="21">
        <f t="shared" si="2"/>
        <v>9133.8582514995669</v>
      </c>
    </row>
    <row r="36" spans="1:5" x14ac:dyDescent="0.25">
      <c r="A36" s="7" t="s">
        <v>28</v>
      </c>
      <c r="B36" s="12">
        <v>18000</v>
      </c>
      <c r="C36" s="10">
        <v>200</v>
      </c>
      <c r="D36" s="23">
        <f t="shared" si="1"/>
        <v>3600000</v>
      </c>
      <c r="E36" s="21">
        <f t="shared" si="2"/>
        <v>5572.2571946108183</v>
      </c>
    </row>
    <row r="37" spans="1:5" x14ac:dyDescent="0.25">
      <c r="A37" s="7" t="s">
        <v>29</v>
      </c>
      <c r="B37" s="12">
        <v>19210</v>
      </c>
      <c r="C37" s="10">
        <v>310</v>
      </c>
      <c r="D37" s="23">
        <f t="shared" si="1"/>
        <v>5955100</v>
      </c>
      <c r="E37" s="21">
        <f t="shared" si="2"/>
        <v>9217.5968943408025</v>
      </c>
    </row>
    <row r="38" spans="1:5" x14ac:dyDescent="0.25">
      <c r="A38" s="7" t="s">
        <v>30</v>
      </c>
      <c r="B38" s="12">
        <v>14200</v>
      </c>
      <c r="C38" s="10">
        <v>210</v>
      </c>
      <c r="D38" s="23">
        <f t="shared" si="1"/>
        <v>2982000</v>
      </c>
      <c r="E38" s="21">
        <f t="shared" si="2"/>
        <v>4615.6863762026278</v>
      </c>
    </row>
    <row r="39" spans="1:5" x14ac:dyDescent="0.25">
      <c r="A39" s="7" t="s">
        <v>31</v>
      </c>
      <c r="B39" s="12">
        <v>9400</v>
      </c>
      <c r="C39" s="10">
        <v>190</v>
      </c>
      <c r="D39" s="23">
        <f t="shared" si="1"/>
        <v>1786000</v>
      </c>
      <c r="E39" s="21">
        <f t="shared" si="2"/>
        <v>2764.4587082152561</v>
      </c>
    </row>
    <row r="40" spans="1:5" x14ac:dyDescent="0.25">
      <c r="A40" s="11" t="s">
        <v>32</v>
      </c>
      <c r="B40" s="10"/>
      <c r="C40" s="10"/>
      <c r="D40" s="23"/>
      <c r="E40" s="21"/>
    </row>
    <row r="41" spans="1:5" x14ac:dyDescent="0.25">
      <c r="A41" s="11" t="s">
        <v>33</v>
      </c>
      <c r="B41" s="10"/>
      <c r="C41" s="10"/>
      <c r="D41" s="23"/>
      <c r="E41" s="21"/>
    </row>
    <row r="42" spans="1:5" x14ac:dyDescent="0.25">
      <c r="A42" s="7"/>
      <c r="B42" s="10"/>
      <c r="C42" s="10"/>
      <c r="D42" s="23"/>
      <c r="E42" s="21"/>
    </row>
    <row r="43" spans="1:5" x14ac:dyDescent="0.25">
      <c r="A43" s="11" t="s">
        <v>34</v>
      </c>
      <c r="B43" s="10"/>
      <c r="C43" s="10"/>
      <c r="D43" s="23"/>
      <c r="E43" s="21"/>
    </row>
    <row r="44" spans="1:5" x14ac:dyDescent="0.25">
      <c r="A44" s="7" t="s">
        <v>35</v>
      </c>
      <c r="B44" s="12">
        <v>3800</v>
      </c>
      <c r="C44" s="10">
        <v>200</v>
      </c>
      <c r="D44" s="23">
        <f t="shared" si="1"/>
        <v>760000</v>
      </c>
      <c r="E44" s="21">
        <f>D44*$B$60</f>
        <v>1176.3654077511728</v>
      </c>
    </row>
    <row r="45" spans="1:5" x14ac:dyDescent="0.25">
      <c r="A45" s="7" t="s">
        <v>36</v>
      </c>
      <c r="B45" s="12">
        <v>1540</v>
      </c>
      <c r="C45" s="10">
        <v>180</v>
      </c>
      <c r="D45" s="23">
        <f t="shared" si="1"/>
        <v>277200</v>
      </c>
      <c r="E45" s="21">
        <f>D45*$B$60</f>
        <v>429.06380398503302</v>
      </c>
    </row>
    <row r="46" spans="1:5" x14ac:dyDescent="0.25">
      <c r="A46" s="7" t="s">
        <v>37</v>
      </c>
      <c r="B46" s="12">
        <v>4326</v>
      </c>
      <c r="C46" s="10">
        <v>240</v>
      </c>
      <c r="D46" s="23">
        <f t="shared" si="1"/>
        <v>1038240</v>
      </c>
      <c r="E46" s="21">
        <f>D46*$B$60</f>
        <v>1607.0389749257602</v>
      </c>
    </row>
    <row r="47" spans="1:5" x14ac:dyDescent="0.25">
      <c r="A47" s="11" t="s">
        <v>38</v>
      </c>
      <c r="B47" s="10"/>
      <c r="C47" s="10"/>
      <c r="D47" s="23"/>
      <c r="E47" s="21"/>
    </row>
    <row r="48" spans="1:5" x14ac:dyDescent="0.25">
      <c r="A48" s="7"/>
      <c r="B48" s="10"/>
      <c r="C48" s="10"/>
      <c r="D48" s="23"/>
      <c r="E48" s="21"/>
    </row>
    <row r="49" spans="1:5" x14ac:dyDescent="0.25">
      <c r="A49" s="11" t="s">
        <v>39</v>
      </c>
      <c r="B49" s="10"/>
      <c r="C49" s="10"/>
      <c r="D49" s="23"/>
      <c r="E49" s="21"/>
    </row>
    <row r="50" spans="1:5" x14ac:dyDescent="0.25">
      <c r="A50" s="7" t="s">
        <v>40</v>
      </c>
      <c r="B50" s="12">
        <v>2140</v>
      </c>
      <c r="C50" s="10">
        <v>180</v>
      </c>
      <c r="D50" s="23">
        <f t="shared" si="1"/>
        <v>385200</v>
      </c>
      <c r="E50" s="21">
        <f>D50*$B$60</f>
        <v>596.23151982335764</v>
      </c>
    </row>
    <row r="51" spans="1:5" x14ac:dyDescent="0.25">
      <c r="A51" s="7" t="s">
        <v>41</v>
      </c>
      <c r="B51" s="12">
        <v>7380</v>
      </c>
      <c r="C51" s="10">
        <v>210</v>
      </c>
      <c r="D51" s="23">
        <f t="shared" si="1"/>
        <v>1549800</v>
      </c>
      <c r="E51" s="21">
        <f>D51*$B$60</f>
        <v>2398.8567222799575</v>
      </c>
    </row>
    <row r="52" spans="1:5" x14ac:dyDescent="0.25">
      <c r="A52" s="7" t="s">
        <v>42</v>
      </c>
      <c r="B52" s="12">
        <v>2900</v>
      </c>
      <c r="C52" s="10">
        <v>180</v>
      </c>
      <c r="D52" s="23">
        <f t="shared" si="1"/>
        <v>522000</v>
      </c>
      <c r="E52" s="21">
        <f>D52*$B$60</f>
        <v>807.97729321856866</v>
      </c>
    </row>
    <row r="53" spans="1:5" x14ac:dyDescent="0.25">
      <c r="A53" s="7" t="s">
        <v>43</v>
      </c>
      <c r="B53" s="12">
        <v>4320</v>
      </c>
      <c r="C53" s="10">
        <v>150</v>
      </c>
      <c r="D53" s="23">
        <f t="shared" si="1"/>
        <v>648000</v>
      </c>
      <c r="E53" s="21">
        <f>D53*$B$60</f>
        <v>1003.0062950299473</v>
      </c>
    </row>
    <row r="54" spans="1:5" x14ac:dyDescent="0.25">
      <c r="A54" s="11" t="s">
        <v>44</v>
      </c>
      <c r="B54" s="10"/>
      <c r="C54" s="10"/>
      <c r="D54" s="7"/>
      <c r="E54" s="21"/>
    </row>
    <row r="55" spans="1:5" x14ac:dyDescent="0.25">
      <c r="A55" s="7"/>
      <c r="B55" s="10"/>
      <c r="C55" s="10"/>
      <c r="D55" s="7"/>
      <c r="E55" s="21"/>
    </row>
    <row r="56" spans="1:5" x14ac:dyDescent="0.25">
      <c r="A56" s="24" t="s">
        <v>77</v>
      </c>
      <c r="B56" s="25"/>
      <c r="C56" s="25"/>
      <c r="D56" s="30">
        <f>SUM(D4:D55)</f>
        <v>106819190</v>
      </c>
      <c r="E56" s="27">
        <f>D56*$B$60</f>
        <v>165340</v>
      </c>
    </row>
    <row r="58" spans="1:5" x14ac:dyDescent="0.25">
      <c r="A58" t="s">
        <v>68</v>
      </c>
      <c r="B58" s="1">
        <v>165340</v>
      </c>
    </row>
    <row r="59" spans="1:5" x14ac:dyDescent="0.25">
      <c r="A59" t="s">
        <v>69</v>
      </c>
      <c r="B59">
        <f>D56</f>
        <v>106819190</v>
      </c>
    </row>
    <row r="60" spans="1:5" x14ac:dyDescent="0.25">
      <c r="A60" t="s">
        <v>70</v>
      </c>
      <c r="B60">
        <f>B58/B59</f>
        <v>1.5478492207252274E-3</v>
      </c>
    </row>
  </sheetData>
  <mergeCells count="1">
    <mergeCell ref="A1:E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2" orientation="portrait" verticalDpi="0" r:id="rId1"/>
  <rowBreaks count="1" manualBreakCount="1">
    <brk id="4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showGridLines="0" view="pageBreakPreview" zoomScale="60" zoomScaleNormal="100" workbookViewId="0">
      <selection sqref="A1:C58"/>
    </sheetView>
  </sheetViews>
  <sheetFormatPr defaultRowHeight="15" x14ac:dyDescent="0.25"/>
  <cols>
    <col min="1" max="1" width="38.42578125" customWidth="1"/>
    <col min="2" max="2" width="13" customWidth="1"/>
    <col min="3" max="3" width="15" customWidth="1"/>
  </cols>
  <sheetData>
    <row r="1" spans="1:3" x14ac:dyDescent="0.25">
      <c r="A1" s="52" t="s">
        <v>72</v>
      </c>
      <c r="B1" s="53"/>
      <c r="C1" s="54"/>
    </row>
    <row r="2" spans="1:3" x14ac:dyDescent="0.25">
      <c r="A2" s="11" t="s">
        <v>0</v>
      </c>
      <c r="B2" s="13" t="s">
        <v>66</v>
      </c>
      <c r="C2" s="13" t="s">
        <v>67</v>
      </c>
    </row>
    <row r="3" spans="1:3" x14ac:dyDescent="0.25">
      <c r="A3" s="11" t="s">
        <v>1</v>
      </c>
      <c r="B3" s="10"/>
      <c r="C3" s="7"/>
    </row>
    <row r="4" spans="1:3" x14ac:dyDescent="0.25">
      <c r="A4" s="7" t="s">
        <v>2</v>
      </c>
      <c r="B4" s="10">
        <v>2</v>
      </c>
      <c r="C4" s="18">
        <f t="shared" ref="C4:C10" si="0">(B4*$C$58)/100</f>
        <v>320</v>
      </c>
    </row>
    <row r="5" spans="1:3" x14ac:dyDescent="0.25">
      <c r="A5" s="7" t="s">
        <v>3</v>
      </c>
      <c r="B5" s="10">
        <v>1</v>
      </c>
      <c r="C5" s="18">
        <f t="shared" si="0"/>
        <v>160</v>
      </c>
    </row>
    <row r="6" spans="1:3" x14ac:dyDescent="0.25">
      <c r="A6" s="7" t="s">
        <v>4</v>
      </c>
      <c r="B6" s="10">
        <v>1</v>
      </c>
      <c r="C6" s="18">
        <f t="shared" si="0"/>
        <v>160</v>
      </c>
    </row>
    <row r="7" spans="1:3" x14ac:dyDescent="0.25">
      <c r="A7" s="7" t="s">
        <v>5</v>
      </c>
      <c r="B7" s="10">
        <v>1</v>
      </c>
      <c r="C7" s="18">
        <f t="shared" si="0"/>
        <v>160</v>
      </c>
    </row>
    <row r="8" spans="1:3" x14ac:dyDescent="0.25">
      <c r="A8" s="7" t="s">
        <v>6</v>
      </c>
      <c r="B8" s="10">
        <v>2</v>
      </c>
      <c r="C8" s="18">
        <f t="shared" si="0"/>
        <v>320</v>
      </c>
    </row>
    <row r="9" spans="1:3" x14ac:dyDescent="0.25">
      <c r="A9" s="7" t="s">
        <v>7</v>
      </c>
      <c r="B9" s="10">
        <v>4</v>
      </c>
      <c r="C9" s="18">
        <f t="shared" si="0"/>
        <v>640</v>
      </c>
    </row>
    <row r="10" spans="1:3" x14ac:dyDescent="0.25">
      <c r="A10" s="7" t="s">
        <v>8</v>
      </c>
      <c r="B10" s="10">
        <v>1</v>
      </c>
      <c r="C10" s="18">
        <f t="shared" si="0"/>
        <v>160</v>
      </c>
    </row>
    <row r="11" spans="1:3" x14ac:dyDescent="0.25">
      <c r="A11" s="11" t="s">
        <v>9</v>
      </c>
      <c r="B11" s="10"/>
      <c r="C11" s="18"/>
    </row>
    <row r="12" spans="1:3" x14ac:dyDescent="0.25">
      <c r="A12" s="7"/>
      <c r="B12" s="10"/>
      <c r="C12" s="18"/>
    </row>
    <row r="13" spans="1:3" x14ac:dyDescent="0.25">
      <c r="A13" s="11" t="s">
        <v>10</v>
      </c>
      <c r="B13" s="10"/>
      <c r="C13" s="18"/>
    </row>
    <row r="14" spans="1:3" x14ac:dyDescent="0.25">
      <c r="A14" s="7" t="s">
        <v>11</v>
      </c>
      <c r="B14" s="10">
        <v>5</v>
      </c>
      <c r="C14" s="18">
        <f>(B14*$C$58)/100</f>
        <v>800</v>
      </c>
    </row>
    <row r="15" spans="1:3" x14ac:dyDescent="0.25">
      <c r="A15" s="7" t="s">
        <v>12</v>
      </c>
      <c r="B15" s="10">
        <v>4</v>
      </c>
      <c r="C15" s="18">
        <f>(B15*$C$58)/100</f>
        <v>640</v>
      </c>
    </row>
    <row r="16" spans="1:3" x14ac:dyDescent="0.25">
      <c r="A16" s="7" t="s">
        <v>207</v>
      </c>
      <c r="B16" s="10">
        <v>1</v>
      </c>
      <c r="C16" s="18">
        <f>(B16*$C$58)/100</f>
        <v>160</v>
      </c>
    </row>
    <row r="17" spans="1:3" x14ac:dyDescent="0.25">
      <c r="A17" s="11" t="s">
        <v>13</v>
      </c>
      <c r="B17" s="10"/>
      <c r="C17" s="18"/>
    </row>
    <row r="18" spans="1:3" x14ac:dyDescent="0.25">
      <c r="A18" s="7"/>
      <c r="B18" s="10"/>
      <c r="C18" s="18"/>
    </row>
    <row r="19" spans="1:3" x14ac:dyDescent="0.25">
      <c r="A19" s="11" t="s">
        <v>14</v>
      </c>
      <c r="B19" s="10"/>
      <c r="C19" s="18"/>
    </row>
    <row r="20" spans="1:3" x14ac:dyDescent="0.25">
      <c r="A20" s="7"/>
      <c r="B20" s="10"/>
      <c r="C20" s="18"/>
    </row>
    <row r="21" spans="1:3" x14ac:dyDescent="0.25">
      <c r="A21" s="11" t="s">
        <v>149</v>
      </c>
      <c r="B21" s="10"/>
      <c r="C21" s="18"/>
    </row>
    <row r="22" spans="1:3" x14ac:dyDescent="0.25">
      <c r="A22" s="7" t="s">
        <v>15</v>
      </c>
      <c r="B22" s="10">
        <v>1</v>
      </c>
      <c r="C22" s="18">
        <f>(B22*$C$58)/100</f>
        <v>160</v>
      </c>
    </row>
    <row r="23" spans="1:3" x14ac:dyDescent="0.25">
      <c r="A23" s="11" t="s">
        <v>16</v>
      </c>
      <c r="B23" s="10"/>
      <c r="C23" s="18"/>
    </row>
    <row r="24" spans="1:3" x14ac:dyDescent="0.25">
      <c r="A24" s="7"/>
      <c r="B24" s="10"/>
      <c r="C24" s="18"/>
    </row>
    <row r="25" spans="1:3" x14ac:dyDescent="0.25">
      <c r="A25" s="11" t="s">
        <v>17</v>
      </c>
      <c r="B25" s="10"/>
      <c r="C25" s="18"/>
    </row>
    <row r="26" spans="1:3" x14ac:dyDescent="0.25">
      <c r="A26" s="7" t="s">
        <v>18</v>
      </c>
      <c r="B26" s="10">
        <v>12</v>
      </c>
      <c r="C26" s="18">
        <f t="shared" ref="C26:C39" si="1">(B26*$C$58)/100</f>
        <v>1920</v>
      </c>
    </row>
    <row r="27" spans="1:3" x14ac:dyDescent="0.25">
      <c r="A27" s="7" t="s">
        <v>19</v>
      </c>
      <c r="B27" s="10">
        <v>10</v>
      </c>
      <c r="C27" s="18">
        <f t="shared" si="1"/>
        <v>1600</v>
      </c>
    </row>
    <row r="28" spans="1:3" x14ac:dyDescent="0.25">
      <c r="A28" s="7" t="s">
        <v>20</v>
      </c>
      <c r="B28" s="10">
        <v>10</v>
      </c>
      <c r="C28" s="18">
        <f t="shared" si="1"/>
        <v>1600</v>
      </c>
    </row>
    <row r="29" spans="1:3" x14ac:dyDescent="0.25">
      <c r="A29" s="7" t="s">
        <v>21</v>
      </c>
      <c r="B29" s="10">
        <v>2</v>
      </c>
      <c r="C29" s="18">
        <f t="shared" si="1"/>
        <v>320</v>
      </c>
    </row>
    <row r="30" spans="1:3" x14ac:dyDescent="0.25">
      <c r="A30" s="7" t="s">
        <v>22</v>
      </c>
      <c r="B30" s="10">
        <v>3</v>
      </c>
      <c r="C30" s="18">
        <f t="shared" si="1"/>
        <v>480</v>
      </c>
    </row>
    <row r="31" spans="1:3" x14ac:dyDescent="0.25">
      <c r="A31" s="7" t="s">
        <v>23</v>
      </c>
      <c r="B31" s="10">
        <v>1</v>
      </c>
      <c r="C31" s="18">
        <f t="shared" si="1"/>
        <v>160</v>
      </c>
    </row>
    <row r="32" spans="1:3" x14ac:dyDescent="0.25">
      <c r="A32" s="7" t="s">
        <v>24</v>
      </c>
      <c r="B32" s="10">
        <v>3</v>
      </c>
      <c r="C32" s="18">
        <f t="shared" si="1"/>
        <v>480</v>
      </c>
    </row>
    <row r="33" spans="1:3" x14ac:dyDescent="0.25">
      <c r="A33" s="7" t="s">
        <v>25</v>
      </c>
      <c r="B33" s="10">
        <v>6</v>
      </c>
      <c r="C33" s="18">
        <f t="shared" si="1"/>
        <v>960</v>
      </c>
    </row>
    <row r="34" spans="1:3" x14ac:dyDescent="0.25">
      <c r="A34" s="7" t="s">
        <v>26</v>
      </c>
      <c r="B34" s="10">
        <v>2</v>
      </c>
      <c r="C34" s="18">
        <f t="shared" si="1"/>
        <v>320</v>
      </c>
    </row>
    <row r="35" spans="1:3" x14ac:dyDescent="0.25">
      <c r="A35" s="7" t="s">
        <v>27</v>
      </c>
      <c r="B35" s="10">
        <v>3</v>
      </c>
      <c r="C35" s="18">
        <f t="shared" si="1"/>
        <v>480</v>
      </c>
    </row>
    <row r="36" spans="1:3" x14ac:dyDescent="0.25">
      <c r="A36" s="7" t="s">
        <v>28</v>
      </c>
      <c r="B36" s="10">
        <v>1</v>
      </c>
      <c r="C36" s="18">
        <f t="shared" si="1"/>
        <v>160</v>
      </c>
    </row>
    <row r="37" spans="1:3" x14ac:dyDescent="0.25">
      <c r="A37" s="7" t="s">
        <v>29</v>
      </c>
      <c r="B37" s="10">
        <v>6</v>
      </c>
      <c r="C37" s="18">
        <f t="shared" si="1"/>
        <v>960</v>
      </c>
    </row>
    <row r="38" spans="1:3" x14ac:dyDescent="0.25">
      <c r="A38" s="7" t="s">
        <v>30</v>
      </c>
      <c r="B38" s="10">
        <v>6</v>
      </c>
      <c r="C38" s="18">
        <f t="shared" si="1"/>
        <v>960</v>
      </c>
    </row>
    <row r="39" spans="1:3" x14ac:dyDescent="0.25">
      <c r="A39" s="7" t="s">
        <v>31</v>
      </c>
      <c r="B39" s="10">
        <v>3</v>
      </c>
      <c r="C39" s="18">
        <f t="shared" si="1"/>
        <v>480</v>
      </c>
    </row>
    <row r="40" spans="1:3" x14ac:dyDescent="0.25">
      <c r="A40" s="11" t="s">
        <v>32</v>
      </c>
      <c r="B40" s="10"/>
      <c r="C40" s="18"/>
    </row>
    <row r="41" spans="1:3" x14ac:dyDescent="0.25">
      <c r="A41" s="11" t="s">
        <v>33</v>
      </c>
      <c r="B41" s="10"/>
      <c r="C41" s="18"/>
    </row>
    <row r="42" spans="1:3" x14ac:dyDescent="0.25">
      <c r="A42" s="7"/>
      <c r="B42" s="10"/>
      <c r="C42" s="18"/>
    </row>
    <row r="43" spans="1:3" x14ac:dyDescent="0.25">
      <c r="A43" s="11" t="s">
        <v>34</v>
      </c>
      <c r="B43" s="10"/>
      <c r="C43" s="18"/>
    </row>
    <row r="44" spans="1:3" x14ac:dyDescent="0.25">
      <c r="A44" s="7" t="s">
        <v>35</v>
      </c>
      <c r="B44" s="10">
        <v>1</v>
      </c>
      <c r="C44" s="18">
        <f>(B44*$C$58)/100</f>
        <v>160</v>
      </c>
    </row>
    <row r="45" spans="1:3" x14ac:dyDescent="0.25">
      <c r="A45" s="7" t="s">
        <v>36</v>
      </c>
      <c r="B45" s="10">
        <v>1</v>
      </c>
      <c r="C45" s="18">
        <f>(B45*$C$58)/100</f>
        <v>160</v>
      </c>
    </row>
    <row r="46" spans="1:3" x14ac:dyDescent="0.25">
      <c r="A46" s="7" t="s">
        <v>37</v>
      </c>
      <c r="B46" s="10">
        <v>2</v>
      </c>
      <c r="C46" s="18">
        <f>(B46*$C$58)/100</f>
        <v>320</v>
      </c>
    </row>
    <row r="47" spans="1:3" x14ac:dyDescent="0.25">
      <c r="A47" s="11" t="s">
        <v>38</v>
      </c>
      <c r="B47" s="10"/>
      <c r="C47" s="18"/>
    </row>
    <row r="48" spans="1:3" x14ac:dyDescent="0.25">
      <c r="A48" s="7"/>
      <c r="B48" s="10"/>
      <c r="C48" s="18"/>
    </row>
    <row r="49" spans="1:3" x14ac:dyDescent="0.25">
      <c r="A49" s="11" t="s">
        <v>39</v>
      </c>
      <c r="B49" s="10"/>
      <c r="C49" s="18"/>
    </row>
    <row r="50" spans="1:3" x14ac:dyDescent="0.25">
      <c r="A50" s="7" t="s">
        <v>40</v>
      </c>
      <c r="B50" s="10">
        <v>1</v>
      </c>
      <c r="C50" s="18">
        <f>(B50*$C$58)/100</f>
        <v>160</v>
      </c>
    </row>
    <row r="51" spans="1:3" x14ac:dyDescent="0.25">
      <c r="A51" s="7" t="s">
        <v>41</v>
      </c>
      <c r="B51" s="10">
        <v>2</v>
      </c>
      <c r="C51" s="18">
        <f>(B51*$C$58)/100</f>
        <v>320</v>
      </c>
    </row>
    <row r="52" spans="1:3" x14ac:dyDescent="0.25">
      <c r="A52" s="7" t="s">
        <v>42</v>
      </c>
      <c r="B52" s="10">
        <v>1</v>
      </c>
      <c r="C52" s="18">
        <f>(B52*$C$58)/100</f>
        <v>160</v>
      </c>
    </row>
    <row r="53" spans="1:3" x14ac:dyDescent="0.25">
      <c r="A53" s="7" t="s">
        <v>43</v>
      </c>
      <c r="B53" s="10">
        <v>1</v>
      </c>
      <c r="C53" s="18">
        <f>(B53*$C$58)/100</f>
        <v>160</v>
      </c>
    </row>
    <row r="54" spans="1:3" x14ac:dyDescent="0.25">
      <c r="A54" s="11" t="s">
        <v>44</v>
      </c>
      <c r="B54" s="10"/>
      <c r="C54" s="18"/>
    </row>
    <row r="55" spans="1:3" x14ac:dyDescent="0.25">
      <c r="A55" s="7"/>
      <c r="B55" s="10"/>
      <c r="C55" s="18"/>
    </row>
    <row r="56" spans="1:3" x14ac:dyDescent="0.25">
      <c r="A56" s="24" t="s">
        <v>77</v>
      </c>
      <c r="B56" s="28"/>
      <c r="C56" s="27">
        <f>SUM(C4:C55)</f>
        <v>16000</v>
      </c>
    </row>
    <row r="58" spans="1:3" x14ac:dyDescent="0.25">
      <c r="A58" t="s">
        <v>76</v>
      </c>
      <c r="C58" s="1">
        <v>16000</v>
      </c>
    </row>
  </sheetData>
  <mergeCells count="1">
    <mergeCell ref="A1:C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orientation="portrait" verticalDpi="0" r:id="rId1"/>
  <rowBreaks count="1" manualBreakCount="1">
    <brk id="4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zoomScale="60" zoomScaleNormal="100" workbookViewId="0">
      <selection sqref="A1:H56"/>
    </sheetView>
  </sheetViews>
  <sheetFormatPr defaultRowHeight="15" x14ac:dyDescent="0.25"/>
  <cols>
    <col min="1" max="1" width="33.5703125" customWidth="1"/>
    <col min="2" max="2" width="12.42578125" customWidth="1"/>
    <col min="3" max="3" width="11.85546875" customWidth="1"/>
    <col min="4" max="4" width="12.7109375" customWidth="1"/>
    <col min="5" max="5" width="14.42578125" customWidth="1"/>
    <col min="6" max="6" width="11" customWidth="1"/>
    <col min="7" max="7" width="10.5703125" customWidth="1"/>
    <col min="8" max="8" width="18.28515625" bestFit="1" customWidth="1"/>
    <col min="12" max="12" width="9.140625" customWidth="1"/>
  </cols>
  <sheetData>
    <row r="1" spans="1:8" x14ac:dyDescent="0.25">
      <c r="A1" s="55" t="s">
        <v>79</v>
      </c>
      <c r="B1" s="56"/>
      <c r="C1" s="57"/>
      <c r="D1" s="49" t="s">
        <v>80</v>
      </c>
      <c r="E1" s="50"/>
      <c r="F1" s="50"/>
      <c r="G1" s="50"/>
      <c r="H1" s="51"/>
    </row>
    <row r="2" spans="1:8" ht="30" x14ac:dyDescent="0.25">
      <c r="A2" s="29" t="s">
        <v>0</v>
      </c>
      <c r="B2" s="17" t="s">
        <v>81</v>
      </c>
      <c r="C2" s="17" t="s">
        <v>82</v>
      </c>
      <c r="D2" s="17" t="s">
        <v>83</v>
      </c>
      <c r="E2" s="17" t="s">
        <v>84</v>
      </c>
      <c r="F2" s="17" t="s">
        <v>85</v>
      </c>
      <c r="G2" s="17" t="s">
        <v>86</v>
      </c>
      <c r="H2" s="17" t="s">
        <v>87</v>
      </c>
    </row>
    <row r="3" spans="1:8" x14ac:dyDescent="0.25">
      <c r="A3" s="11" t="s">
        <v>1</v>
      </c>
      <c r="B3" s="7"/>
      <c r="C3" s="7"/>
      <c r="D3" s="7"/>
      <c r="E3" s="7"/>
      <c r="F3" s="7"/>
      <c r="G3" s="7"/>
      <c r="H3" s="11"/>
    </row>
    <row r="4" spans="1:8" x14ac:dyDescent="0.25">
      <c r="A4" s="7" t="s">
        <v>2</v>
      </c>
      <c r="B4" s="18">
        <f>'Energia Elétrica'!E4</f>
        <v>910.13534178643374</v>
      </c>
      <c r="C4" s="18">
        <f>Água!C4</f>
        <v>320</v>
      </c>
      <c r="D4" s="18">
        <f>Seguro!C4</f>
        <v>80</v>
      </c>
      <c r="E4" s="18"/>
      <c r="F4" s="18"/>
      <c r="G4" s="18"/>
      <c r="H4" s="21">
        <f>B4+C4+D4+E4+F4+G4</f>
        <v>1310.1353417864339</v>
      </c>
    </row>
    <row r="5" spans="1:8" x14ac:dyDescent="0.25">
      <c r="A5" s="7" t="s">
        <v>3</v>
      </c>
      <c r="B5" s="18">
        <f>'Energia Elétrica'!E5</f>
        <v>975.14500905689329</v>
      </c>
      <c r="C5" s="18">
        <f>Água!C5</f>
        <v>160</v>
      </c>
      <c r="D5" s="18">
        <f>Seguro!C5</f>
        <v>31.25</v>
      </c>
      <c r="E5" s="18">
        <v>3000</v>
      </c>
      <c r="F5" s="18"/>
      <c r="G5" s="18"/>
      <c r="H5" s="21">
        <f t="shared" ref="H5:H53" si="0">B5+C5+D5+E5+F5+G5</f>
        <v>4166.3950090568933</v>
      </c>
    </row>
    <row r="6" spans="1:8" x14ac:dyDescent="0.25">
      <c r="A6" s="7" t="s">
        <v>4</v>
      </c>
      <c r="B6" s="18">
        <f>'Energia Elétrica'!E6</f>
        <v>1238.2793765801819</v>
      </c>
      <c r="C6" s="18">
        <f>Água!C6</f>
        <v>160</v>
      </c>
      <c r="D6" s="18">
        <f>Seguro!C6</f>
        <v>162.5</v>
      </c>
      <c r="E6" s="18"/>
      <c r="F6" s="18">
        <v>1100</v>
      </c>
      <c r="G6" s="18"/>
      <c r="H6" s="21">
        <f t="shared" si="0"/>
        <v>2660.7793765801816</v>
      </c>
    </row>
    <row r="7" spans="1:8" x14ac:dyDescent="0.25">
      <c r="A7" s="7" t="s">
        <v>5</v>
      </c>
      <c r="B7" s="18">
        <f>'Energia Elétrica'!E7</f>
        <v>19948.68075670673</v>
      </c>
      <c r="C7" s="18">
        <f>Água!C7</f>
        <v>160</v>
      </c>
      <c r="D7" s="18">
        <f>Seguro!C7</f>
        <v>211.25</v>
      </c>
      <c r="E7" s="18"/>
      <c r="F7" s="18">
        <v>900</v>
      </c>
      <c r="G7" s="18"/>
      <c r="H7" s="21">
        <f t="shared" si="0"/>
        <v>21219.93075670673</v>
      </c>
    </row>
    <row r="8" spans="1:8" x14ac:dyDescent="0.25">
      <c r="A8" s="7" t="s">
        <v>6</v>
      </c>
      <c r="B8" s="18">
        <f>'Energia Elétrica'!E8</f>
        <v>11469.562725573935</v>
      </c>
      <c r="C8" s="18">
        <f>Água!C8</f>
        <v>320</v>
      </c>
      <c r="D8" s="18">
        <f>Seguro!C8</f>
        <v>245</v>
      </c>
      <c r="E8" s="18"/>
      <c r="F8" s="18"/>
      <c r="G8" s="18">
        <v>1110</v>
      </c>
      <c r="H8" s="21">
        <f t="shared" si="0"/>
        <v>13144.562725573935</v>
      </c>
    </row>
    <row r="9" spans="1:8" x14ac:dyDescent="0.25">
      <c r="A9" s="7" t="s">
        <v>7</v>
      </c>
      <c r="B9" s="18">
        <f>'Energia Elétrica'!E9</f>
        <v>250.75157375748682</v>
      </c>
      <c r="C9" s="18">
        <f>Água!C9</f>
        <v>640</v>
      </c>
      <c r="D9" s="18">
        <f>Seguro!C9</f>
        <v>165</v>
      </c>
      <c r="E9" s="18"/>
      <c r="F9" s="18"/>
      <c r="G9" s="18"/>
      <c r="H9" s="21">
        <f t="shared" si="0"/>
        <v>1055.7515737574868</v>
      </c>
    </row>
    <row r="10" spans="1:8" x14ac:dyDescent="0.25">
      <c r="A10" s="7" t="s">
        <v>8</v>
      </c>
      <c r="B10" s="18">
        <f>'Energia Elétrica'!E10</f>
        <v>543.29507647455478</v>
      </c>
      <c r="C10" s="18">
        <f>Água!C10</f>
        <v>160</v>
      </c>
      <c r="D10" s="18">
        <f>Seguro!C10</f>
        <v>27.5</v>
      </c>
      <c r="E10" s="18"/>
      <c r="F10" s="18">
        <v>1600</v>
      </c>
      <c r="G10" s="18">
        <v>800</v>
      </c>
      <c r="H10" s="21">
        <f t="shared" si="0"/>
        <v>3130.7950764745547</v>
      </c>
    </row>
    <row r="11" spans="1:8" x14ac:dyDescent="0.25">
      <c r="A11" s="11" t="s">
        <v>9</v>
      </c>
      <c r="B11" s="18"/>
      <c r="C11" s="18"/>
      <c r="D11" s="18">
        <f>Seguro!C11</f>
        <v>0</v>
      </c>
      <c r="E11" s="18"/>
      <c r="F11" s="18"/>
      <c r="G11" s="18"/>
      <c r="H11" s="21"/>
    </row>
    <row r="12" spans="1:8" x14ac:dyDescent="0.25">
      <c r="A12" s="7"/>
      <c r="B12" s="18"/>
      <c r="C12" s="18"/>
      <c r="D12" s="18">
        <f>Seguro!C12</f>
        <v>0</v>
      </c>
      <c r="E12" s="18"/>
      <c r="F12" s="18"/>
      <c r="G12" s="18"/>
      <c r="H12" s="21"/>
    </row>
    <row r="13" spans="1:8" x14ac:dyDescent="0.25">
      <c r="A13" s="11" t="s">
        <v>10</v>
      </c>
      <c r="B13" s="18"/>
      <c r="C13" s="18"/>
      <c r="D13" s="18">
        <f>Seguro!C13</f>
        <v>0</v>
      </c>
      <c r="E13" s="18"/>
      <c r="F13" s="18"/>
      <c r="G13" s="18"/>
      <c r="H13" s="21"/>
    </row>
    <row r="14" spans="1:8" x14ac:dyDescent="0.25">
      <c r="A14" s="7" t="s">
        <v>11</v>
      </c>
      <c r="B14" s="18">
        <f>'Energia Elétrica'!E14</f>
        <v>0</v>
      </c>
      <c r="C14" s="18">
        <f>Água!C14</f>
        <v>800</v>
      </c>
      <c r="D14" s="18">
        <f>Seguro!C14</f>
        <v>390</v>
      </c>
      <c r="E14" s="18"/>
      <c r="F14" s="18"/>
      <c r="G14" s="18"/>
      <c r="H14" s="21">
        <f t="shared" si="0"/>
        <v>1190</v>
      </c>
    </row>
    <row r="15" spans="1:8" x14ac:dyDescent="0.25">
      <c r="A15" s="7" t="s">
        <v>12</v>
      </c>
      <c r="B15" s="18">
        <f>'Energia Elétrica'!E15</f>
        <v>0</v>
      </c>
      <c r="C15" s="18">
        <f>Água!C15</f>
        <v>640</v>
      </c>
      <c r="D15" s="18">
        <f>Seguro!C15</f>
        <v>325</v>
      </c>
      <c r="E15" s="18"/>
      <c r="F15" s="18">
        <v>2300</v>
      </c>
      <c r="G15" s="18"/>
      <c r="H15" s="21">
        <f t="shared" si="0"/>
        <v>3265</v>
      </c>
    </row>
    <row r="16" spans="1:8" x14ac:dyDescent="0.25">
      <c r="A16" s="7" t="s">
        <v>207</v>
      </c>
      <c r="B16" s="18">
        <f>'Energia Elétrica'!E16</f>
        <v>0</v>
      </c>
      <c r="C16" s="18">
        <f>Água!C16</f>
        <v>160</v>
      </c>
      <c r="D16" s="18">
        <f>Seguro!C16</f>
        <v>65</v>
      </c>
      <c r="E16" s="18"/>
      <c r="F16" s="18"/>
      <c r="G16" s="18"/>
      <c r="H16" s="21">
        <f t="shared" si="0"/>
        <v>225</v>
      </c>
    </row>
    <row r="17" spans="1:8" x14ac:dyDescent="0.25">
      <c r="A17" s="11" t="s">
        <v>13</v>
      </c>
      <c r="B17" s="18"/>
      <c r="C17" s="18"/>
      <c r="D17" s="18">
        <f>Seguro!C17</f>
        <v>0</v>
      </c>
      <c r="E17" s="18"/>
      <c r="F17" s="18"/>
      <c r="G17" s="18"/>
      <c r="H17" s="21"/>
    </row>
    <row r="18" spans="1:8" x14ac:dyDescent="0.25">
      <c r="A18" s="7"/>
      <c r="B18" s="18"/>
      <c r="C18" s="18"/>
      <c r="D18" s="18">
        <f>Seguro!C18</f>
        <v>0</v>
      </c>
      <c r="E18" s="18"/>
      <c r="F18" s="18"/>
      <c r="G18" s="18"/>
      <c r="H18" s="21"/>
    </row>
    <row r="19" spans="1:8" x14ac:dyDescent="0.25">
      <c r="A19" s="11" t="s">
        <v>14</v>
      </c>
      <c r="B19" s="18"/>
      <c r="C19" s="18"/>
      <c r="D19" s="18">
        <f>Seguro!C19</f>
        <v>0</v>
      </c>
      <c r="E19" s="18"/>
      <c r="F19" s="18"/>
      <c r="G19" s="18"/>
      <c r="H19" s="21"/>
    </row>
    <row r="20" spans="1:8" x14ac:dyDescent="0.25">
      <c r="A20" s="11"/>
      <c r="B20" s="18"/>
      <c r="C20" s="18"/>
      <c r="D20" s="18">
        <f>Seguro!C20</f>
        <v>0</v>
      </c>
      <c r="E20" s="18"/>
      <c r="F20" s="18"/>
      <c r="G20" s="18"/>
      <c r="H20" s="21"/>
    </row>
    <row r="21" spans="1:8" x14ac:dyDescent="0.25">
      <c r="A21" s="11" t="s">
        <v>149</v>
      </c>
      <c r="B21" s="18"/>
      <c r="C21" s="18"/>
      <c r="D21" s="18">
        <f>Seguro!C21</f>
        <v>0</v>
      </c>
      <c r="E21" s="18"/>
      <c r="F21" s="18"/>
      <c r="G21" s="18"/>
      <c r="H21" s="21"/>
    </row>
    <row r="22" spans="1:8" x14ac:dyDescent="0.25">
      <c r="A22" s="7" t="s">
        <v>15</v>
      </c>
      <c r="B22" s="18">
        <f>'Energia Elétrica'!E22</f>
        <v>2639.0674428443053</v>
      </c>
      <c r="C22" s="18">
        <f>Água!C22</f>
        <v>160</v>
      </c>
      <c r="D22" s="18">
        <f>Seguro!C22</f>
        <v>185</v>
      </c>
      <c r="E22" s="18"/>
      <c r="F22" s="18"/>
      <c r="G22" s="18"/>
      <c r="H22" s="21">
        <f t="shared" si="0"/>
        <v>2984.0674428443053</v>
      </c>
    </row>
    <row r="23" spans="1:8" x14ac:dyDescent="0.25">
      <c r="A23" s="11" t="s">
        <v>16</v>
      </c>
      <c r="B23" s="18"/>
      <c r="C23" s="18"/>
      <c r="D23" s="18">
        <f>Seguro!C23</f>
        <v>0</v>
      </c>
      <c r="E23" s="18"/>
      <c r="F23" s="18"/>
      <c r="G23" s="18"/>
      <c r="H23" s="21"/>
    </row>
    <row r="24" spans="1:8" x14ac:dyDescent="0.25">
      <c r="A24" s="7"/>
      <c r="B24" s="18"/>
      <c r="C24" s="18"/>
      <c r="D24" s="18">
        <f>Seguro!C24</f>
        <v>0</v>
      </c>
      <c r="E24" s="18"/>
      <c r="F24" s="18"/>
      <c r="G24" s="18"/>
      <c r="H24" s="21"/>
    </row>
    <row r="25" spans="1:8" x14ac:dyDescent="0.25">
      <c r="A25" s="11" t="s">
        <v>17</v>
      </c>
      <c r="B25" s="18"/>
      <c r="C25" s="18"/>
      <c r="D25" s="18">
        <f>Seguro!C25</f>
        <v>0</v>
      </c>
      <c r="E25" s="18"/>
      <c r="F25" s="18"/>
      <c r="G25" s="18"/>
      <c r="H25" s="21"/>
    </row>
    <row r="26" spans="1:8" x14ac:dyDescent="0.25">
      <c r="A26" s="7" t="s">
        <v>18</v>
      </c>
      <c r="B26" s="18">
        <f>'Energia Elétrica'!E26</f>
        <v>11813.185252574935</v>
      </c>
      <c r="C26" s="18">
        <f>Água!C26</f>
        <v>1920</v>
      </c>
      <c r="D26" s="18">
        <f>Seguro!C26</f>
        <v>162.5</v>
      </c>
      <c r="E26" s="18"/>
      <c r="F26" s="18"/>
      <c r="G26" s="18">
        <v>3200</v>
      </c>
      <c r="H26" s="21">
        <f t="shared" si="0"/>
        <v>17095.685252574935</v>
      </c>
    </row>
    <row r="27" spans="1:8" x14ac:dyDescent="0.25">
      <c r="A27" s="7" t="s">
        <v>19</v>
      </c>
      <c r="B27" s="18">
        <f>'Energia Elétrica'!E27</f>
        <v>15602.320144910293</v>
      </c>
      <c r="C27" s="18">
        <f>Água!C27</f>
        <v>1600</v>
      </c>
      <c r="D27" s="18">
        <f>Seguro!C27</f>
        <v>225</v>
      </c>
      <c r="E27" s="18"/>
      <c r="F27" s="18"/>
      <c r="G27" s="18"/>
      <c r="H27" s="21">
        <f t="shared" si="0"/>
        <v>17427.320144910293</v>
      </c>
    </row>
    <row r="28" spans="1:8" x14ac:dyDescent="0.25">
      <c r="A28" s="7" t="s">
        <v>20</v>
      </c>
      <c r="B28" s="18">
        <f>'Energia Elétrica'!E28</f>
        <v>28975.737411976257</v>
      </c>
      <c r="C28" s="18">
        <f>Água!C28</f>
        <v>1600</v>
      </c>
      <c r="D28" s="18">
        <f>Seguro!C28</f>
        <v>135</v>
      </c>
      <c r="E28" s="18"/>
      <c r="F28" s="18"/>
      <c r="G28" s="18"/>
      <c r="H28" s="21">
        <f t="shared" si="0"/>
        <v>30710.737411976257</v>
      </c>
    </row>
    <row r="29" spans="1:8" x14ac:dyDescent="0.25">
      <c r="A29" s="7" t="s">
        <v>21</v>
      </c>
      <c r="B29" s="18">
        <f>'Energia Elétrica'!E29</f>
        <v>5100.0083973675519</v>
      </c>
      <c r="C29" s="18">
        <f>Água!C29</f>
        <v>320</v>
      </c>
      <c r="D29" s="18">
        <f>Seguro!C29</f>
        <v>204.5</v>
      </c>
      <c r="E29" s="18"/>
      <c r="F29" s="18"/>
      <c r="G29" s="18"/>
      <c r="H29" s="21">
        <f t="shared" si="0"/>
        <v>5624.5083973675519</v>
      </c>
    </row>
    <row r="30" spans="1:8" x14ac:dyDescent="0.25">
      <c r="A30" s="7" t="s">
        <v>22</v>
      </c>
      <c r="B30" s="18">
        <f>'Energia Elétrica'!E30</f>
        <v>10452.254303744487</v>
      </c>
      <c r="C30" s="18">
        <f>Água!C30</f>
        <v>480</v>
      </c>
      <c r="D30" s="18">
        <f>Seguro!C30</f>
        <v>172.5</v>
      </c>
      <c r="E30" s="18"/>
      <c r="F30" s="18"/>
      <c r="G30" s="18"/>
      <c r="H30" s="21">
        <f t="shared" si="0"/>
        <v>11104.754303744487</v>
      </c>
    </row>
    <row r="31" spans="1:8" x14ac:dyDescent="0.25">
      <c r="A31" s="7" t="s">
        <v>23</v>
      </c>
      <c r="B31" s="18">
        <f>'Energia Elétrica'!E31</f>
        <v>2228.9028778443276</v>
      </c>
      <c r="C31" s="18">
        <f>Água!C31</f>
        <v>160</v>
      </c>
      <c r="D31" s="18">
        <f>Seguro!C31</f>
        <v>117.5</v>
      </c>
      <c r="E31" s="18"/>
      <c r="F31" s="18"/>
      <c r="G31" s="18"/>
      <c r="H31" s="21">
        <f t="shared" si="0"/>
        <v>2506.4028778443276</v>
      </c>
    </row>
    <row r="32" spans="1:8" x14ac:dyDescent="0.25">
      <c r="A32" s="7" t="s">
        <v>24</v>
      </c>
      <c r="B32" s="18">
        <f>'Energia Elétrica'!E32</f>
        <v>3868.0752025923434</v>
      </c>
      <c r="C32" s="18">
        <f>Água!C32</f>
        <v>480</v>
      </c>
      <c r="D32" s="18">
        <f>Seguro!C32</f>
        <v>132.5</v>
      </c>
      <c r="E32" s="18"/>
      <c r="F32" s="18"/>
      <c r="G32" s="18"/>
      <c r="H32" s="21">
        <f t="shared" si="0"/>
        <v>4480.575202592343</v>
      </c>
    </row>
    <row r="33" spans="1:8" x14ac:dyDescent="0.25">
      <c r="A33" s="7" t="s">
        <v>25</v>
      </c>
      <c r="B33" s="18">
        <f>'Energia Elétrica'!E33</f>
        <v>6946.7473026148209</v>
      </c>
      <c r="C33" s="18">
        <f>Água!C33</f>
        <v>960</v>
      </c>
      <c r="D33" s="18">
        <f>Seguro!C33</f>
        <v>108.75</v>
      </c>
      <c r="E33" s="18">
        <v>4000</v>
      </c>
      <c r="F33" s="18"/>
      <c r="G33" s="18"/>
      <c r="H33" s="21">
        <f t="shared" si="0"/>
        <v>12015.497302614822</v>
      </c>
    </row>
    <row r="34" spans="1:8" x14ac:dyDescent="0.25">
      <c r="A34" s="7" t="s">
        <v>26</v>
      </c>
      <c r="B34" s="18">
        <f>'Energia Elétrica'!E34</f>
        <v>3055.4543617115987</v>
      </c>
      <c r="C34" s="18">
        <f>Água!C34</f>
        <v>320</v>
      </c>
      <c r="D34" s="18">
        <f>Seguro!C34</f>
        <v>132.5</v>
      </c>
      <c r="E34" s="18"/>
      <c r="F34" s="18"/>
      <c r="G34" s="18"/>
      <c r="H34" s="21">
        <f t="shared" si="0"/>
        <v>3507.9543617115987</v>
      </c>
    </row>
    <row r="35" spans="1:8" x14ac:dyDescent="0.25">
      <c r="A35" s="7" t="s">
        <v>27</v>
      </c>
      <c r="B35" s="18">
        <f>'Energia Elétrica'!E35</f>
        <v>9133.8582514995669</v>
      </c>
      <c r="C35" s="18">
        <f>Água!C35</f>
        <v>480</v>
      </c>
      <c r="D35" s="18">
        <f>Seguro!C35</f>
        <v>145</v>
      </c>
      <c r="E35" s="18"/>
      <c r="F35" s="18"/>
      <c r="G35" s="18"/>
      <c r="H35" s="21">
        <f t="shared" si="0"/>
        <v>9758.8582514995669</v>
      </c>
    </row>
    <row r="36" spans="1:8" x14ac:dyDescent="0.25">
      <c r="A36" s="7" t="s">
        <v>28</v>
      </c>
      <c r="B36" s="18">
        <f>'Energia Elétrica'!E36</f>
        <v>5572.2571946108183</v>
      </c>
      <c r="C36" s="18">
        <f>Água!C36</f>
        <v>160</v>
      </c>
      <c r="D36" s="18">
        <f>Seguro!C36</f>
        <v>177.5</v>
      </c>
      <c r="E36" s="18"/>
      <c r="F36" s="18"/>
      <c r="G36" s="18"/>
      <c r="H36" s="21">
        <f t="shared" si="0"/>
        <v>5909.7571946108183</v>
      </c>
    </row>
    <row r="37" spans="1:8" x14ac:dyDescent="0.25">
      <c r="A37" s="7" t="s">
        <v>29</v>
      </c>
      <c r="B37" s="18">
        <f>'Energia Elétrica'!E37</f>
        <v>9217.5968943408025</v>
      </c>
      <c r="C37" s="18">
        <f>Água!C37</f>
        <v>960</v>
      </c>
      <c r="D37" s="18">
        <f>Seguro!C37</f>
        <v>122.5</v>
      </c>
      <c r="E37" s="18"/>
      <c r="F37" s="18"/>
      <c r="G37" s="18"/>
      <c r="H37" s="21">
        <f t="shared" si="0"/>
        <v>10300.096894340802</v>
      </c>
    </row>
    <row r="38" spans="1:8" x14ac:dyDescent="0.25">
      <c r="A38" s="7" t="s">
        <v>30</v>
      </c>
      <c r="B38" s="18">
        <f>'Energia Elétrica'!E38</f>
        <v>4615.6863762026278</v>
      </c>
      <c r="C38" s="18">
        <f>Água!C38</f>
        <v>960</v>
      </c>
      <c r="D38" s="18">
        <f>Seguro!C38</f>
        <v>149.75</v>
      </c>
      <c r="E38" s="18"/>
      <c r="F38" s="18"/>
      <c r="G38" s="18"/>
      <c r="H38" s="21">
        <f t="shared" si="0"/>
        <v>5725.4363762026278</v>
      </c>
    </row>
    <row r="39" spans="1:8" x14ac:dyDescent="0.25">
      <c r="A39" s="7" t="s">
        <v>31</v>
      </c>
      <c r="B39" s="18">
        <f>'Energia Elétrica'!E39</f>
        <v>2764.4587082152561</v>
      </c>
      <c r="C39" s="18">
        <f>Água!C39</f>
        <v>480</v>
      </c>
      <c r="D39" s="18">
        <f>Seguro!C39</f>
        <v>150</v>
      </c>
      <c r="E39" s="18"/>
      <c r="F39" s="18"/>
      <c r="G39" s="18"/>
      <c r="H39" s="21">
        <f t="shared" si="0"/>
        <v>3394.4587082152561</v>
      </c>
    </row>
    <row r="40" spans="1:8" x14ac:dyDescent="0.25">
      <c r="A40" s="11" t="s">
        <v>32</v>
      </c>
      <c r="B40" s="18"/>
      <c r="C40" s="18"/>
      <c r="D40" s="18">
        <f>Seguro!C40</f>
        <v>0</v>
      </c>
      <c r="E40" s="18"/>
      <c r="F40" s="18"/>
      <c r="G40" s="18"/>
      <c r="H40" s="21"/>
    </row>
    <row r="41" spans="1:8" x14ac:dyDescent="0.25">
      <c r="A41" s="11" t="s">
        <v>33</v>
      </c>
      <c r="B41" s="18"/>
      <c r="C41" s="18"/>
      <c r="D41" s="18">
        <f>Seguro!C41</f>
        <v>0</v>
      </c>
      <c r="E41" s="18"/>
      <c r="F41" s="18"/>
      <c r="G41" s="18"/>
      <c r="H41" s="21"/>
    </row>
    <row r="42" spans="1:8" x14ac:dyDescent="0.25">
      <c r="A42" s="7"/>
      <c r="B42" s="18"/>
      <c r="C42" s="18"/>
      <c r="D42" s="18">
        <f>Seguro!C42</f>
        <v>0</v>
      </c>
      <c r="E42" s="18"/>
      <c r="F42" s="18"/>
      <c r="G42" s="18"/>
      <c r="H42" s="21"/>
    </row>
    <row r="43" spans="1:8" x14ac:dyDescent="0.25">
      <c r="A43" s="11" t="s">
        <v>34</v>
      </c>
      <c r="B43" s="18"/>
      <c r="C43" s="18"/>
      <c r="D43" s="18">
        <f>Seguro!C43</f>
        <v>0</v>
      </c>
      <c r="E43" s="18"/>
      <c r="F43" s="18"/>
      <c r="G43" s="18"/>
      <c r="H43" s="21"/>
    </row>
    <row r="44" spans="1:8" x14ac:dyDescent="0.25">
      <c r="A44" s="7" t="s">
        <v>35</v>
      </c>
      <c r="B44" s="18">
        <f>'Energia Elétrica'!E44</f>
        <v>1176.3654077511728</v>
      </c>
      <c r="C44" s="18">
        <f>Água!C44</f>
        <v>160</v>
      </c>
      <c r="D44" s="18">
        <f>Seguro!C44</f>
        <v>68.5</v>
      </c>
      <c r="E44" s="18"/>
      <c r="F44" s="18">
        <v>4300</v>
      </c>
      <c r="G44" s="18">
        <v>15600</v>
      </c>
      <c r="H44" s="21">
        <f t="shared" si="0"/>
        <v>21304.865407751175</v>
      </c>
    </row>
    <row r="45" spans="1:8" x14ac:dyDescent="0.25">
      <c r="A45" s="7" t="s">
        <v>36</v>
      </c>
      <c r="B45" s="18">
        <f>'Energia Elétrica'!E45</f>
        <v>429.06380398503302</v>
      </c>
      <c r="C45" s="18">
        <f>Água!C45</f>
        <v>160</v>
      </c>
      <c r="D45" s="18">
        <f>Seguro!C45</f>
        <v>63</v>
      </c>
      <c r="E45" s="18"/>
      <c r="F45" s="18"/>
      <c r="G45" s="18">
        <v>2100</v>
      </c>
      <c r="H45" s="21">
        <f t="shared" si="0"/>
        <v>2752.0638039850328</v>
      </c>
    </row>
    <row r="46" spans="1:8" x14ac:dyDescent="0.25">
      <c r="A46" s="7" t="s">
        <v>37</v>
      </c>
      <c r="B46" s="18">
        <f>'Energia Elétrica'!E46</f>
        <v>1607.0389749257602</v>
      </c>
      <c r="C46" s="18">
        <f>Água!C46</f>
        <v>320</v>
      </c>
      <c r="D46" s="18">
        <f>Seguro!C46</f>
        <v>117.5</v>
      </c>
      <c r="E46" s="18"/>
      <c r="F46" s="18"/>
      <c r="G46" s="18"/>
      <c r="H46" s="21">
        <f t="shared" si="0"/>
        <v>2044.5389749257602</v>
      </c>
    </row>
    <row r="47" spans="1:8" x14ac:dyDescent="0.25">
      <c r="A47" s="11" t="s">
        <v>38</v>
      </c>
      <c r="B47" s="18"/>
      <c r="C47" s="18"/>
      <c r="D47" s="18">
        <f>Seguro!C47</f>
        <v>0</v>
      </c>
      <c r="E47" s="18"/>
      <c r="F47" s="18"/>
      <c r="G47" s="18"/>
      <c r="H47" s="21"/>
    </row>
    <row r="48" spans="1:8" x14ac:dyDescent="0.25">
      <c r="A48" s="7"/>
      <c r="B48" s="18"/>
      <c r="C48" s="18"/>
      <c r="D48" s="18">
        <f>Seguro!C48</f>
        <v>0</v>
      </c>
      <c r="E48" s="18"/>
      <c r="F48" s="18"/>
      <c r="G48" s="18"/>
      <c r="H48" s="21"/>
    </row>
    <row r="49" spans="1:8" x14ac:dyDescent="0.25">
      <c r="A49" s="11" t="s">
        <v>39</v>
      </c>
      <c r="B49" s="18"/>
      <c r="C49" s="18"/>
      <c r="D49" s="18">
        <f>Seguro!C49</f>
        <v>0</v>
      </c>
      <c r="E49" s="18"/>
      <c r="F49" s="18"/>
      <c r="G49" s="18"/>
      <c r="H49" s="21"/>
    </row>
    <row r="50" spans="1:8" x14ac:dyDescent="0.25">
      <c r="A50" s="7" t="s">
        <v>40</v>
      </c>
      <c r="B50" s="18">
        <f>'Energia Elétrica'!E50</f>
        <v>596.23151982335764</v>
      </c>
      <c r="C50" s="18">
        <f>Água!C50</f>
        <v>160</v>
      </c>
      <c r="D50" s="18">
        <f>Seguro!C50</f>
        <v>31</v>
      </c>
      <c r="E50" s="18"/>
      <c r="F50" s="18"/>
      <c r="G50" s="18"/>
      <c r="H50" s="21">
        <f t="shared" si="0"/>
        <v>787.23151982335764</v>
      </c>
    </row>
    <row r="51" spans="1:8" x14ac:dyDescent="0.25">
      <c r="A51" s="7" t="s">
        <v>41</v>
      </c>
      <c r="B51" s="18">
        <f>'Energia Elétrica'!E51</f>
        <v>2398.8567222799575</v>
      </c>
      <c r="C51" s="18">
        <f>Água!C51</f>
        <v>320</v>
      </c>
      <c r="D51" s="18">
        <f>Seguro!C51</f>
        <v>39</v>
      </c>
      <c r="E51" s="18"/>
      <c r="F51" s="18">
        <v>1200</v>
      </c>
      <c r="G51" s="18"/>
      <c r="H51" s="21">
        <f t="shared" si="0"/>
        <v>3957.8567222799575</v>
      </c>
    </row>
    <row r="52" spans="1:8" x14ac:dyDescent="0.25">
      <c r="A52" s="7" t="s">
        <v>42</v>
      </c>
      <c r="B52" s="18">
        <f>'Energia Elétrica'!E52</f>
        <v>807.97729321856866</v>
      </c>
      <c r="C52" s="18">
        <f>Água!C52</f>
        <v>160</v>
      </c>
      <c r="D52" s="18">
        <f>Seguro!C52</f>
        <v>17</v>
      </c>
      <c r="E52" s="18"/>
      <c r="F52" s="18">
        <v>540</v>
      </c>
      <c r="G52" s="18"/>
      <c r="H52" s="21">
        <f t="shared" si="0"/>
        <v>1524.9772932185688</v>
      </c>
    </row>
    <row r="53" spans="1:8" x14ac:dyDescent="0.25">
      <c r="A53" s="7" t="s">
        <v>43</v>
      </c>
      <c r="B53" s="18">
        <f>'Energia Elétrica'!E53</f>
        <v>1003.0062950299473</v>
      </c>
      <c r="C53" s="18">
        <f>Água!C53</f>
        <v>160</v>
      </c>
      <c r="D53" s="18">
        <f>Seguro!C53</f>
        <v>69</v>
      </c>
      <c r="E53" s="18"/>
      <c r="F53" s="18"/>
      <c r="G53" s="18">
        <v>2300</v>
      </c>
      <c r="H53" s="21">
        <f t="shared" si="0"/>
        <v>3532.0062950299471</v>
      </c>
    </row>
    <row r="54" spans="1:8" x14ac:dyDescent="0.25">
      <c r="A54" s="11" t="s">
        <v>44</v>
      </c>
      <c r="B54" s="18"/>
      <c r="C54" s="18"/>
      <c r="D54" s="18">
        <f>Seguro!C54</f>
        <v>0</v>
      </c>
      <c r="E54" s="18"/>
      <c r="F54" s="18"/>
      <c r="G54" s="18"/>
      <c r="H54" s="21"/>
    </row>
    <row r="55" spans="1:8" x14ac:dyDescent="0.25">
      <c r="A55" s="7"/>
      <c r="B55" s="18"/>
      <c r="C55" s="18"/>
      <c r="D55" s="18">
        <f>Seguro!C55</f>
        <v>0</v>
      </c>
      <c r="E55" s="18"/>
      <c r="F55" s="18"/>
      <c r="G55" s="18"/>
      <c r="H55" s="21"/>
    </row>
    <row r="56" spans="1:8" x14ac:dyDescent="0.25">
      <c r="A56" s="11" t="s">
        <v>45</v>
      </c>
      <c r="B56" s="21">
        <f>'Energia Elétrica'!E56</f>
        <v>165340</v>
      </c>
      <c r="C56" s="21">
        <f>Água!C56</f>
        <v>16000</v>
      </c>
      <c r="D56" s="21">
        <f>Seguro!C56</f>
        <v>4428</v>
      </c>
      <c r="E56" s="21">
        <f>SUM(E5:E55)</f>
        <v>7000</v>
      </c>
      <c r="F56" s="21">
        <f>SUM(F6:F55)</f>
        <v>11940</v>
      </c>
      <c r="G56" s="21">
        <f>SUM(G6:G55)</f>
        <v>25110</v>
      </c>
      <c r="H56" s="21">
        <f>B56+C56+D56+E56+F56+G56</f>
        <v>229818</v>
      </c>
    </row>
  </sheetData>
  <mergeCells count="2">
    <mergeCell ref="A1:C1"/>
    <mergeCell ref="D1:H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3" orientation="portrait" verticalDpi="0" r:id="rId1"/>
  <rowBreaks count="1" manualBreakCount="1">
    <brk id="41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view="pageBreakPreview" zoomScale="60" zoomScaleNormal="100" workbookViewId="0">
      <selection sqref="A1:F56"/>
    </sheetView>
  </sheetViews>
  <sheetFormatPr defaultRowHeight="15" x14ac:dyDescent="0.25"/>
  <cols>
    <col min="1" max="1" width="38.7109375" customWidth="1"/>
    <col min="2" max="2" width="13" customWidth="1"/>
    <col min="3" max="3" width="12.140625" customWidth="1"/>
    <col min="4" max="4" width="11.7109375" customWidth="1"/>
    <col min="5" max="5" width="12" customWidth="1"/>
    <col min="6" max="6" width="15.28515625" customWidth="1"/>
  </cols>
  <sheetData>
    <row r="1" spans="1:6" x14ac:dyDescent="0.25">
      <c r="A1" s="32" t="s">
        <v>73</v>
      </c>
      <c r="B1" s="49" t="s">
        <v>150</v>
      </c>
      <c r="C1" s="50"/>
      <c r="D1" s="50"/>
      <c r="E1" s="50"/>
      <c r="F1" s="51"/>
    </row>
    <row r="2" spans="1:6" x14ac:dyDescent="0.25">
      <c r="A2" s="33" t="s">
        <v>0</v>
      </c>
      <c r="B2" s="17" t="s">
        <v>91</v>
      </c>
      <c r="C2" s="17" t="s">
        <v>89</v>
      </c>
      <c r="D2" s="17" t="s">
        <v>88</v>
      </c>
      <c r="E2" s="17" t="s">
        <v>90</v>
      </c>
      <c r="F2" s="17" t="s">
        <v>92</v>
      </c>
    </row>
    <row r="3" spans="1:6" x14ac:dyDescent="0.25">
      <c r="A3" s="11" t="s">
        <v>1</v>
      </c>
      <c r="B3" s="18"/>
      <c r="C3" s="18"/>
      <c r="D3" s="18"/>
      <c r="E3" s="18"/>
      <c r="F3" s="18"/>
    </row>
    <row r="4" spans="1:6" x14ac:dyDescent="0.25">
      <c r="A4" s="7" t="s">
        <v>2</v>
      </c>
      <c r="B4" s="18"/>
      <c r="C4" s="18"/>
      <c r="D4" s="18">
        <v>856</v>
      </c>
      <c r="E4" s="18"/>
      <c r="F4" s="18">
        <f>B4+C4+D4+E4</f>
        <v>856</v>
      </c>
    </row>
    <row r="5" spans="1:6" x14ac:dyDescent="0.25">
      <c r="A5" s="7" t="s">
        <v>3</v>
      </c>
      <c r="B5" s="18"/>
      <c r="C5" s="18">
        <v>500</v>
      </c>
      <c r="D5" s="18">
        <v>130</v>
      </c>
      <c r="E5" s="18">
        <v>143</v>
      </c>
      <c r="F5" s="18">
        <f t="shared" ref="F5:F53" si="0">B5+C5+D5+E5</f>
        <v>773</v>
      </c>
    </row>
    <row r="6" spans="1:6" x14ac:dyDescent="0.25">
      <c r="A6" s="7" t="s">
        <v>4</v>
      </c>
      <c r="B6" s="18"/>
      <c r="C6" s="18"/>
      <c r="D6" s="18">
        <v>70</v>
      </c>
      <c r="E6" s="18">
        <v>234</v>
      </c>
      <c r="F6" s="18">
        <f t="shared" si="0"/>
        <v>304</v>
      </c>
    </row>
    <row r="7" spans="1:6" x14ac:dyDescent="0.25">
      <c r="A7" s="7" t="s">
        <v>5</v>
      </c>
      <c r="B7" s="18"/>
      <c r="C7" s="18"/>
      <c r="D7" s="18"/>
      <c r="E7" s="18">
        <v>950</v>
      </c>
      <c r="F7" s="18">
        <f t="shared" si="0"/>
        <v>950</v>
      </c>
    </row>
    <row r="8" spans="1:6" x14ac:dyDescent="0.25">
      <c r="A8" s="7" t="s">
        <v>6</v>
      </c>
      <c r="B8" s="18">
        <v>232</v>
      </c>
      <c r="C8" s="18">
        <v>140</v>
      </c>
      <c r="D8" s="18"/>
      <c r="E8" s="18"/>
      <c r="F8" s="18">
        <f t="shared" si="0"/>
        <v>372</v>
      </c>
    </row>
    <row r="9" spans="1:6" x14ac:dyDescent="0.25">
      <c r="A9" s="7" t="s">
        <v>7</v>
      </c>
      <c r="B9" s="18"/>
      <c r="C9" s="18">
        <v>540</v>
      </c>
      <c r="D9" s="18">
        <v>150</v>
      </c>
      <c r="E9" s="18"/>
      <c r="F9" s="18">
        <f t="shared" si="0"/>
        <v>690</v>
      </c>
    </row>
    <row r="10" spans="1:6" x14ac:dyDescent="0.25">
      <c r="A10" s="7" t="s">
        <v>8</v>
      </c>
      <c r="B10" s="18">
        <v>324</v>
      </c>
      <c r="C10" s="18">
        <v>135</v>
      </c>
      <c r="D10" s="18">
        <v>35</v>
      </c>
      <c r="E10" s="18">
        <v>45</v>
      </c>
      <c r="F10" s="18">
        <f t="shared" si="0"/>
        <v>539</v>
      </c>
    </row>
    <row r="11" spans="1:6" x14ac:dyDescent="0.25">
      <c r="A11" s="11" t="s">
        <v>9</v>
      </c>
      <c r="B11" s="18"/>
      <c r="C11" s="18"/>
      <c r="D11" s="18"/>
      <c r="E11" s="18"/>
      <c r="F11" s="18"/>
    </row>
    <row r="12" spans="1:6" x14ac:dyDescent="0.25">
      <c r="A12" s="7"/>
      <c r="B12" s="18"/>
      <c r="C12" s="18"/>
      <c r="D12" s="18"/>
      <c r="E12" s="18"/>
      <c r="F12" s="18"/>
    </row>
    <row r="13" spans="1:6" x14ac:dyDescent="0.25">
      <c r="A13" s="11" t="s">
        <v>10</v>
      </c>
      <c r="B13" s="18"/>
      <c r="C13" s="18"/>
      <c r="D13" s="18"/>
      <c r="E13" s="18"/>
      <c r="F13" s="18"/>
    </row>
    <row r="14" spans="1:6" x14ac:dyDescent="0.25">
      <c r="A14" s="7" t="s">
        <v>11</v>
      </c>
      <c r="B14" s="18">
        <v>3200</v>
      </c>
      <c r="C14" s="18">
        <v>800</v>
      </c>
      <c r="D14" s="18"/>
      <c r="E14" s="18"/>
      <c r="F14" s="18">
        <f t="shared" si="0"/>
        <v>4000</v>
      </c>
    </row>
    <row r="15" spans="1:6" x14ac:dyDescent="0.25">
      <c r="A15" s="7" t="s">
        <v>12</v>
      </c>
      <c r="B15" s="18">
        <v>4200</v>
      </c>
      <c r="C15" s="18">
        <v>600</v>
      </c>
      <c r="D15" s="18"/>
      <c r="E15" s="18"/>
      <c r="F15" s="18">
        <f t="shared" si="0"/>
        <v>4800</v>
      </c>
    </row>
    <row r="16" spans="1:6" x14ac:dyDescent="0.25">
      <c r="A16" s="7" t="s">
        <v>207</v>
      </c>
      <c r="B16" s="18">
        <v>1300</v>
      </c>
      <c r="C16" s="18">
        <v>125</v>
      </c>
      <c r="D16" s="18">
        <v>700</v>
      </c>
      <c r="E16" s="18"/>
      <c r="F16" s="18">
        <f>B16+C16+D16+E16</f>
        <v>2125</v>
      </c>
    </row>
    <row r="17" spans="1:6" x14ac:dyDescent="0.25">
      <c r="A17" s="11" t="s">
        <v>13</v>
      </c>
      <c r="B17" s="18"/>
      <c r="C17" s="18"/>
      <c r="D17" s="18"/>
      <c r="E17" s="18"/>
      <c r="F17" s="18"/>
    </row>
    <row r="18" spans="1:6" x14ac:dyDescent="0.25">
      <c r="A18" s="7"/>
      <c r="B18" s="18"/>
      <c r="C18" s="18"/>
      <c r="D18" s="18"/>
      <c r="E18" s="18"/>
      <c r="F18" s="18"/>
    </row>
    <row r="19" spans="1:6" x14ac:dyDescent="0.25">
      <c r="A19" s="11" t="s">
        <v>14</v>
      </c>
      <c r="B19" s="18"/>
      <c r="C19" s="18"/>
      <c r="D19" s="18"/>
      <c r="E19" s="18"/>
      <c r="F19" s="18"/>
    </row>
    <row r="20" spans="1:6" x14ac:dyDescent="0.25">
      <c r="A20" s="7"/>
      <c r="B20" s="18"/>
      <c r="C20" s="18"/>
      <c r="D20" s="18"/>
      <c r="E20" s="18"/>
      <c r="F20" s="18"/>
    </row>
    <row r="21" spans="1:6" x14ac:dyDescent="0.25">
      <c r="A21" s="11" t="s">
        <v>149</v>
      </c>
      <c r="B21" s="18"/>
      <c r="C21" s="18"/>
      <c r="D21" s="18"/>
      <c r="E21" s="18"/>
      <c r="F21" s="18"/>
    </row>
    <row r="22" spans="1:6" x14ac:dyDescent="0.25">
      <c r="A22" s="7" t="s">
        <v>15</v>
      </c>
      <c r="B22" s="18"/>
      <c r="C22" s="18">
        <v>650</v>
      </c>
      <c r="D22" s="19">
        <v>540</v>
      </c>
      <c r="E22" s="18">
        <v>430</v>
      </c>
      <c r="F22" s="18">
        <f t="shared" si="0"/>
        <v>1620</v>
      </c>
    </row>
    <row r="23" spans="1:6" x14ac:dyDescent="0.25">
      <c r="A23" s="11" t="s">
        <v>16</v>
      </c>
      <c r="B23" s="18"/>
      <c r="C23" s="18"/>
      <c r="D23" s="18"/>
      <c r="E23" s="18"/>
      <c r="F23" s="18"/>
    </row>
    <row r="24" spans="1:6" x14ac:dyDescent="0.25">
      <c r="A24" s="7"/>
      <c r="B24" s="18"/>
      <c r="C24" s="18"/>
      <c r="D24" s="18"/>
      <c r="E24" s="18"/>
      <c r="F24" s="18"/>
    </row>
    <row r="25" spans="1:6" x14ac:dyDescent="0.25">
      <c r="A25" s="11" t="s">
        <v>17</v>
      </c>
      <c r="B25" s="18"/>
      <c r="C25" s="18"/>
      <c r="D25" s="18"/>
      <c r="E25" s="18"/>
      <c r="F25" s="18"/>
    </row>
    <row r="26" spans="1:6" x14ac:dyDescent="0.25">
      <c r="A26" s="7" t="s">
        <v>18</v>
      </c>
      <c r="B26" s="18"/>
      <c r="C26" s="18">
        <v>549</v>
      </c>
      <c r="D26" s="18">
        <v>435</v>
      </c>
      <c r="E26" s="18">
        <v>51</v>
      </c>
      <c r="F26" s="18">
        <f t="shared" si="0"/>
        <v>1035</v>
      </c>
    </row>
    <row r="27" spans="1:6" x14ac:dyDescent="0.25">
      <c r="A27" s="7" t="s">
        <v>19</v>
      </c>
      <c r="B27" s="18"/>
      <c r="C27" s="18">
        <v>430</v>
      </c>
      <c r="D27" s="18">
        <v>340</v>
      </c>
      <c r="E27" s="18">
        <v>49</v>
      </c>
      <c r="F27" s="18">
        <f t="shared" si="0"/>
        <v>819</v>
      </c>
    </row>
    <row r="28" spans="1:6" x14ac:dyDescent="0.25">
      <c r="A28" s="7" t="s">
        <v>20</v>
      </c>
      <c r="B28" s="18"/>
      <c r="C28" s="18">
        <v>540</v>
      </c>
      <c r="D28" s="18">
        <v>340</v>
      </c>
      <c r="E28" s="18">
        <v>40</v>
      </c>
      <c r="F28" s="18">
        <f t="shared" si="0"/>
        <v>920</v>
      </c>
    </row>
    <row r="29" spans="1:6" x14ac:dyDescent="0.25">
      <c r="A29" s="7" t="s">
        <v>21</v>
      </c>
      <c r="B29" s="18"/>
      <c r="C29" s="18">
        <v>230</v>
      </c>
      <c r="D29" s="18">
        <v>450</v>
      </c>
      <c r="E29" s="18">
        <v>54</v>
      </c>
      <c r="F29" s="18">
        <f t="shared" si="0"/>
        <v>734</v>
      </c>
    </row>
    <row r="30" spans="1:6" x14ac:dyDescent="0.25">
      <c r="A30" s="7" t="s">
        <v>22</v>
      </c>
      <c r="B30" s="18"/>
      <c r="C30" s="18">
        <v>130</v>
      </c>
      <c r="D30" s="18">
        <v>430</v>
      </c>
      <c r="E30" s="18">
        <v>35</v>
      </c>
      <c r="F30" s="18">
        <f t="shared" si="0"/>
        <v>595</v>
      </c>
    </row>
    <row r="31" spans="1:6" x14ac:dyDescent="0.25">
      <c r="A31" s="7" t="s">
        <v>23</v>
      </c>
      <c r="B31" s="18"/>
      <c r="C31" s="18">
        <v>400</v>
      </c>
      <c r="D31" s="18">
        <v>80</v>
      </c>
      <c r="E31" s="18">
        <v>38</v>
      </c>
      <c r="F31" s="18">
        <f t="shared" si="0"/>
        <v>518</v>
      </c>
    </row>
    <row r="32" spans="1:6" x14ac:dyDescent="0.25">
      <c r="A32" s="7" t="s">
        <v>24</v>
      </c>
      <c r="B32" s="18"/>
      <c r="C32" s="18">
        <v>300</v>
      </c>
      <c r="D32" s="18">
        <v>210</v>
      </c>
      <c r="E32" s="18">
        <v>22</v>
      </c>
      <c r="F32" s="18">
        <f t="shared" si="0"/>
        <v>532</v>
      </c>
    </row>
    <row r="33" spans="1:6" x14ac:dyDescent="0.25">
      <c r="A33" s="7" t="s">
        <v>25</v>
      </c>
      <c r="B33" s="18"/>
      <c r="C33" s="18">
        <v>430</v>
      </c>
      <c r="D33" s="18">
        <v>170</v>
      </c>
      <c r="E33" s="18">
        <v>43</v>
      </c>
      <c r="F33" s="18">
        <f t="shared" si="0"/>
        <v>643</v>
      </c>
    </row>
    <row r="34" spans="1:6" x14ac:dyDescent="0.25">
      <c r="A34" s="7" t="s">
        <v>26</v>
      </c>
      <c r="B34" s="18"/>
      <c r="C34" s="18">
        <v>320</v>
      </c>
      <c r="D34" s="18">
        <v>190</v>
      </c>
      <c r="E34" s="18">
        <v>70</v>
      </c>
      <c r="F34" s="18">
        <f t="shared" si="0"/>
        <v>580</v>
      </c>
    </row>
    <row r="35" spans="1:6" x14ac:dyDescent="0.25">
      <c r="A35" s="7" t="s">
        <v>27</v>
      </c>
      <c r="B35" s="18"/>
      <c r="C35" s="18">
        <v>280</v>
      </c>
      <c r="D35" s="18">
        <v>120</v>
      </c>
      <c r="E35" s="18">
        <v>50</v>
      </c>
      <c r="F35" s="18">
        <f t="shared" si="0"/>
        <v>450</v>
      </c>
    </row>
    <row r="36" spans="1:6" x14ac:dyDescent="0.25">
      <c r="A36" s="7" t="s">
        <v>28</v>
      </c>
      <c r="B36" s="18"/>
      <c r="C36" s="18">
        <v>390</v>
      </c>
      <c r="D36" s="18">
        <v>210</v>
      </c>
      <c r="E36" s="18">
        <v>60</v>
      </c>
      <c r="F36" s="18">
        <f t="shared" si="0"/>
        <v>660</v>
      </c>
    </row>
    <row r="37" spans="1:6" x14ac:dyDescent="0.25">
      <c r="A37" s="7" t="s">
        <v>29</v>
      </c>
      <c r="B37" s="18"/>
      <c r="C37" s="18">
        <v>320</v>
      </c>
      <c r="D37" s="18">
        <v>290</v>
      </c>
      <c r="E37" s="18">
        <v>54</v>
      </c>
      <c r="F37" s="18">
        <f t="shared" si="0"/>
        <v>664</v>
      </c>
    </row>
    <row r="38" spans="1:6" x14ac:dyDescent="0.25">
      <c r="A38" s="7" t="s">
        <v>30</v>
      </c>
      <c r="B38" s="18"/>
      <c r="C38" s="18">
        <v>540</v>
      </c>
      <c r="D38" s="18">
        <v>430</v>
      </c>
      <c r="E38" s="18">
        <v>27</v>
      </c>
      <c r="F38" s="18">
        <f t="shared" si="0"/>
        <v>997</v>
      </c>
    </row>
    <row r="39" spans="1:6" x14ac:dyDescent="0.25">
      <c r="A39" s="7" t="s">
        <v>31</v>
      </c>
      <c r="B39" s="18"/>
      <c r="C39" s="18">
        <v>140</v>
      </c>
      <c r="D39" s="18">
        <v>120</v>
      </c>
      <c r="E39" s="18">
        <v>60</v>
      </c>
      <c r="F39" s="18">
        <f t="shared" si="0"/>
        <v>320</v>
      </c>
    </row>
    <row r="40" spans="1:6" x14ac:dyDescent="0.25">
      <c r="A40" s="11" t="s">
        <v>32</v>
      </c>
      <c r="B40" s="18"/>
      <c r="C40" s="18"/>
      <c r="D40" s="18"/>
      <c r="E40" s="18"/>
      <c r="F40" s="18"/>
    </row>
    <row r="41" spans="1:6" x14ac:dyDescent="0.25">
      <c r="A41" s="11" t="s">
        <v>33</v>
      </c>
      <c r="B41" s="18"/>
      <c r="C41" s="18"/>
      <c r="D41" s="18"/>
      <c r="E41" s="18"/>
      <c r="F41" s="18"/>
    </row>
    <row r="42" spans="1:6" x14ac:dyDescent="0.25">
      <c r="A42" s="7"/>
      <c r="B42" s="18"/>
      <c r="C42" s="18"/>
      <c r="D42" s="18"/>
      <c r="E42" s="18"/>
      <c r="F42" s="18"/>
    </row>
    <row r="43" spans="1:6" x14ac:dyDescent="0.25">
      <c r="A43" s="11" t="s">
        <v>34</v>
      </c>
      <c r="B43" s="18"/>
      <c r="C43" s="18"/>
      <c r="D43" s="18"/>
      <c r="E43" s="18"/>
      <c r="F43" s="18"/>
    </row>
    <row r="44" spans="1:6" x14ac:dyDescent="0.25">
      <c r="A44" s="7" t="s">
        <v>35</v>
      </c>
      <c r="B44" s="18">
        <v>600</v>
      </c>
      <c r="C44" s="18"/>
      <c r="D44" s="18">
        <v>120</v>
      </c>
      <c r="E44" s="18">
        <v>80</v>
      </c>
      <c r="F44" s="18">
        <f t="shared" si="0"/>
        <v>800</v>
      </c>
    </row>
    <row r="45" spans="1:6" x14ac:dyDescent="0.25">
      <c r="A45" s="7" t="s">
        <v>36</v>
      </c>
      <c r="B45" s="18"/>
      <c r="C45" s="18"/>
      <c r="D45" s="18"/>
      <c r="E45" s="18">
        <v>32</v>
      </c>
      <c r="F45" s="18">
        <f t="shared" si="0"/>
        <v>32</v>
      </c>
    </row>
    <row r="46" spans="1:6" x14ac:dyDescent="0.25">
      <c r="A46" s="7" t="s">
        <v>37</v>
      </c>
      <c r="B46" s="18"/>
      <c r="C46" s="18">
        <v>340</v>
      </c>
      <c r="D46" s="18">
        <v>160</v>
      </c>
      <c r="E46" s="18">
        <v>545</v>
      </c>
      <c r="F46" s="18">
        <f t="shared" si="0"/>
        <v>1045</v>
      </c>
    </row>
    <row r="47" spans="1:6" x14ac:dyDescent="0.25">
      <c r="A47" s="11" t="s">
        <v>38</v>
      </c>
      <c r="B47" s="18"/>
      <c r="C47" s="18"/>
      <c r="D47" s="18"/>
      <c r="E47" s="18"/>
      <c r="F47" s="18"/>
    </row>
    <row r="48" spans="1:6" x14ac:dyDescent="0.25">
      <c r="A48" s="7"/>
      <c r="B48" s="18"/>
      <c r="C48" s="18"/>
      <c r="D48" s="18"/>
      <c r="E48" s="18"/>
      <c r="F48" s="18"/>
    </row>
    <row r="49" spans="1:6" x14ac:dyDescent="0.25">
      <c r="A49" s="11" t="s">
        <v>39</v>
      </c>
      <c r="B49" s="18"/>
      <c r="C49" s="18"/>
      <c r="D49" s="18"/>
      <c r="E49" s="18"/>
      <c r="F49" s="18"/>
    </row>
    <row r="50" spans="1:6" x14ac:dyDescent="0.25">
      <c r="A50" s="7" t="s">
        <v>40</v>
      </c>
      <c r="B50" s="18"/>
      <c r="C50" s="18"/>
      <c r="D50" s="18">
        <v>45</v>
      </c>
      <c r="E50" s="18">
        <v>86</v>
      </c>
      <c r="F50" s="18">
        <f t="shared" si="0"/>
        <v>131</v>
      </c>
    </row>
    <row r="51" spans="1:6" x14ac:dyDescent="0.25">
      <c r="A51" s="7" t="s">
        <v>41</v>
      </c>
      <c r="B51" s="18"/>
      <c r="C51" s="18"/>
      <c r="D51" s="18">
        <v>53</v>
      </c>
      <c r="E51" s="18">
        <v>234</v>
      </c>
      <c r="F51" s="18">
        <f t="shared" si="0"/>
        <v>287</v>
      </c>
    </row>
    <row r="52" spans="1:6" x14ac:dyDescent="0.25">
      <c r="A52" s="7" t="s">
        <v>42</v>
      </c>
      <c r="B52" s="18"/>
      <c r="C52" s="18"/>
      <c r="D52" s="18">
        <v>23</v>
      </c>
      <c r="E52" s="18">
        <v>32</v>
      </c>
      <c r="F52" s="18">
        <f t="shared" si="0"/>
        <v>55</v>
      </c>
    </row>
    <row r="53" spans="1:6" x14ac:dyDescent="0.25">
      <c r="A53" s="7" t="s">
        <v>43</v>
      </c>
      <c r="B53" s="18">
        <v>340</v>
      </c>
      <c r="C53" s="18"/>
      <c r="D53" s="18">
        <v>45</v>
      </c>
      <c r="E53" s="18">
        <v>45</v>
      </c>
      <c r="F53" s="18">
        <f t="shared" si="0"/>
        <v>430</v>
      </c>
    </row>
    <row r="54" spans="1:6" x14ac:dyDescent="0.25">
      <c r="A54" s="11" t="s">
        <v>44</v>
      </c>
      <c r="B54" s="18"/>
      <c r="C54" s="18"/>
      <c r="D54" s="18"/>
      <c r="E54" s="18"/>
      <c r="F54" s="18"/>
    </row>
    <row r="55" spans="1:6" x14ac:dyDescent="0.25">
      <c r="A55" s="7"/>
      <c r="B55" s="18"/>
      <c r="C55" s="18"/>
      <c r="D55" s="18"/>
      <c r="E55" s="18"/>
      <c r="F55" s="18"/>
    </row>
    <row r="56" spans="1:6" x14ac:dyDescent="0.25">
      <c r="A56" s="11" t="s">
        <v>45</v>
      </c>
      <c r="B56" s="21">
        <f>SUM(B4:B55)</f>
        <v>10196</v>
      </c>
      <c r="C56" s="21">
        <f>SUM(C4:C55)</f>
        <v>8829</v>
      </c>
      <c r="D56" s="21">
        <f>SUM(D4:D55)</f>
        <v>6742</v>
      </c>
      <c r="E56" s="21">
        <f>SUM(E4:E55)</f>
        <v>3509</v>
      </c>
      <c r="F56" s="21">
        <f>SUM(F4:F55)</f>
        <v>29276</v>
      </c>
    </row>
  </sheetData>
  <mergeCells count="1">
    <mergeCell ref="B1:F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showGridLines="0" view="pageBreakPreview" zoomScale="60" zoomScaleNormal="100" workbookViewId="0">
      <selection sqref="A1:J60"/>
    </sheetView>
  </sheetViews>
  <sheetFormatPr defaultRowHeight="15" x14ac:dyDescent="0.25"/>
  <cols>
    <col min="1" max="1" width="36.7109375" bestFit="1" customWidth="1"/>
    <col min="2" max="2" width="14.140625" customWidth="1"/>
    <col min="3" max="3" width="13.7109375" customWidth="1"/>
    <col min="4" max="4" width="14.42578125" customWidth="1"/>
    <col min="5" max="5" width="13.28515625" customWidth="1"/>
    <col min="6" max="6" width="14.140625" customWidth="1"/>
    <col min="9" max="9" width="11" customWidth="1"/>
    <col min="10" max="10" width="11.28515625" customWidth="1"/>
  </cols>
  <sheetData>
    <row r="1" spans="1:12" x14ac:dyDescent="0.25">
      <c r="A1" s="16" t="s">
        <v>73</v>
      </c>
      <c r="B1" s="49" t="s">
        <v>93</v>
      </c>
      <c r="C1" s="50"/>
      <c r="D1" s="50"/>
      <c r="E1" s="50"/>
      <c r="F1" s="51"/>
      <c r="G1" s="34"/>
      <c r="H1" s="34"/>
      <c r="I1" s="58" t="s">
        <v>144</v>
      </c>
      <c r="J1" s="58" t="s">
        <v>145</v>
      </c>
    </row>
    <row r="2" spans="1:12" ht="45" customHeight="1" x14ac:dyDescent="0.25">
      <c r="A2" s="29" t="s">
        <v>0</v>
      </c>
      <c r="B2" s="17" t="s">
        <v>94</v>
      </c>
      <c r="C2" s="17" t="s">
        <v>95</v>
      </c>
      <c r="D2" s="17" t="s">
        <v>96</v>
      </c>
      <c r="E2" s="17" t="s">
        <v>97</v>
      </c>
      <c r="F2" s="17" t="s">
        <v>98</v>
      </c>
      <c r="I2" s="58"/>
      <c r="J2" s="58"/>
      <c r="K2" s="3"/>
      <c r="L2" s="4"/>
    </row>
    <row r="3" spans="1:12" x14ac:dyDescent="0.25">
      <c r="A3" s="11" t="s">
        <v>1</v>
      </c>
      <c r="B3" s="7"/>
      <c r="C3" s="7"/>
      <c r="D3" s="7"/>
      <c r="E3" s="7"/>
      <c r="F3" s="11"/>
      <c r="I3" s="10"/>
      <c r="J3" s="18"/>
    </row>
    <row r="4" spans="1:12" x14ac:dyDescent="0.25">
      <c r="A4" s="7" t="s">
        <v>2</v>
      </c>
      <c r="B4" s="18">
        <v>500</v>
      </c>
      <c r="C4" s="18">
        <v>1000</v>
      </c>
      <c r="D4" s="18">
        <f t="shared" ref="D4:D10" si="0">J4</f>
        <v>100</v>
      </c>
      <c r="E4" s="18"/>
      <c r="F4" s="21">
        <f>B4+C4+D4+E4</f>
        <v>1600</v>
      </c>
      <c r="I4" s="10">
        <v>40</v>
      </c>
      <c r="J4" s="18">
        <f t="shared" ref="J4:J10" si="1">I4*$J$60</f>
        <v>100</v>
      </c>
    </row>
    <row r="5" spans="1:12" x14ac:dyDescent="0.25">
      <c r="A5" s="7" t="s">
        <v>3</v>
      </c>
      <c r="B5" s="18">
        <v>400</v>
      </c>
      <c r="C5" s="18"/>
      <c r="D5" s="18">
        <f t="shared" si="0"/>
        <v>225</v>
      </c>
      <c r="E5" s="18"/>
      <c r="F5" s="21">
        <f t="shared" ref="F5:F53" si="2">B5+C5+D5+E5</f>
        <v>625</v>
      </c>
      <c r="I5" s="10">
        <v>90</v>
      </c>
      <c r="J5" s="18">
        <f t="shared" si="1"/>
        <v>225</v>
      </c>
    </row>
    <row r="6" spans="1:12" x14ac:dyDescent="0.25">
      <c r="A6" s="7" t="s">
        <v>4</v>
      </c>
      <c r="B6" s="18">
        <v>900</v>
      </c>
      <c r="C6" s="18">
        <v>1200</v>
      </c>
      <c r="D6" s="18">
        <f t="shared" si="0"/>
        <v>650</v>
      </c>
      <c r="E6" s="18">
        <v>500</v>
      </c>
      <c r="F6" s="21">
        <f t="shared" si="2"/>
        <v>3250</v>
      </c>
      <c r="I6" s="10">
        <v>260</v>
      </c>
      <c r="J6" s="18">
        <f t="shared" si="1"/>
        <v>650</v>
      </c>
    </row>
    <row r="7" spans="1:12" x14ac:dyDescent="0.25">
      <c r="A7" s="7" t="s">
        <v>5</v>
      </c>
      <c r="B7" s="18">
        <v>1000</v>
      </c>
      <c r="C7" s="18">
        <v>3000</v>
      </c>
      <c r="D7" s="18">
        <f t="shared" si="0"/>
        <v>225</v>
      </c>
      <c r="E7" s="18"/>
      <c r="F7" s="21">
        <f t="shared" si="2"/>
        <v>4225</v>
      </c>
      <c r="I7" s="10">
        <v>90</v>
      </c>
      <c r="J7" s="18">
        <f t="shared" si="1"/>
        <v>225</v>
      </c>
    </row>
    <row r="8" spans="1:12" x14ac:dyDescent="0.25">
      <c r="A8" s="7" t="s">
        <v>6</v>
      </c>
      <c r="B8" s="18">
        <v>400</v>
      </c>
      <c r="C8" s="18">
        <v>3700</v>
      </c>
      <c r="D8" s="18">
        <f t="shared" si="0"/>
        <v>800</v>
      </c>
      <c r="E8" s="18"/>
      <c r="F8" s="21">
        <f t="shared" si="2"/>
        <v>4900</v>
      </c>
      <c r="I8" s="10">
        <v>320</v>
      </c>
      <c r="J8" s="18">
        <f t="shared" si="1"/>
        <v>800</v>
      </c>
    </row>
    <row r="9" spans="1:12" x14ac:dyDescent="0.25">
      <c r="A9" s="7" t="s">
        <v>7</v>
      </c>
      <c r="B9" s="18"/>
      <c r="C9" s="18">
        <v>2300</v>
      </c>
      <c r="D9" s="18">
        <f t="shared" si="0"/>
        <v>1000</v>
      </c>
      <c r="E9" s="18"/>
      <c r="F9" s="21">
        <f t="shared" si="2"/>
        <v>3300</v>
      </c>
      <c r="I9" s="10">
        <v>400</v>
      </c>
      <c r="J9" s="18">
        <f t="shared" si="1"/>
        <v>1000</v>
      </c>
    </row>
    <row r="10" spans="1:12" x14ac:dyDescent="0.25">
      <c r="A10" s="7" t="s">
        <v>8</v>
      </c>
      <c r="B10" s="18">
        <v>300</v>
      </c>
      <c r="C10" s="18"/>
      <c r="D10" s="18">
        <f t="shared" si="0"/>
        <v>250</v>
      </c>
      <c r="E10" s="18"/>
      <c r="F10" s="21">
        <f t="shared" si="2"/>
        <v>550</v>
      </c>
      <c r="I10" s="10">
        <v>100</v>
      </c>
      <c r="J10" s="18">
        <f t="shared" si="1"/>
        <v>250</v>
      </c>
    </row>
    <row r="11" spans="1:12" x14ac:dyDescent="0.25">
      <c r="A11" s="11" t="s">
        <v>9</v>
      </c>
      <c r="B11" s="18"/>
      <c r="C11" s="18"/>
      <c r="D11" s="18"/>
      <c r="E11" s="18"/>
      <c r="F11" s="21"/>
      <c r="I11" s="10"/>
      <c r="J11" s="18"/>
    </row>
    <row r="12" spans="1:12" x14ac:dyDescent="0.25">
      <c r="A12" s="7"/>
      <c r="B12" s="18"/>
      <c r="C12" s="18"/>
      <c r="D12" s="18"/>
      <c r="E12" s="18"/>
      <c r="F12" s="21"/>
      <c r="I12" s="10"/>
      <c r="J12" s="18"/>
    </row>
    <row r="13" spans="1:12" x14ac:dyDescent="0.25">
      <c r="A13" s="11" t="s">
        <v>10</v>
      </c>
      <c r="B13" s="18"/>
      <c r="C13" s="18"/>
      <c r="D13" s="18"/>
      <c r="E13" s="18"/>
      <c r="F13" s="21"/>
      <c r="I13" s="10"/>
      <c r="J13" s="18"/>
    </row>
    <row r="14" spans="1:12" x14ac:dyDescent="0.25">
      <c r="A14" s="7" t="s">
        <v>11</v>
      </c>
      <c r="B14" s="18"/>
      <c r="C14" s="18"/>
      <c r="D14" s="18">
        <f>J14</f>
        <v>0</v>
      </c>
      <c r="E14" s="18">
        <v>7800</v>
      </c>
      <c r="F14" s="21">
        <f t="shared" si="2"/>
        <v>7800</v>
      </c>
      <c r="I14" s="10"/>
      <c r="J14" s="18">
        <f>I14*$J$60</f>
        <v>0</v>
      </c>
    </row>
    <row r="15" spans="1:12" x14ac:dyDescent="0.25">
      <c r="A15" s="7" t="s">
        <v>12</v>
      </c>
      <c r="B15" s="18"/>
      <c r="C15" s="18"/>
      <c r="D15" s="18">
        <f>J15</f>
        <v>0</v>
      </c>
      <c r="E15" s="18">
        <v>6500</v>
      </c>
      <c r="F15" s="21">
        <f t="shared" si="2"/>
        <v>6500</v>
      </c>
      <c r="I15" s="10"/>
      <c r="J15" s="18">
        <f>I15*$J$60</f>
        <v>0</v>
      </c>
    </row>
    <row r="16" spans="1:12" x14ac:dyDescent="0.25">
      <c r="A16" s="7" t="s">
        <v>207</v>
      </c>
      <c r="B16" s="18"/>
      <c r="C16" s="18"/>
      <c r="D16" s="18">
        <f>J16</f>
        <v>0</v>
      </c>
      <c r="E16" s="18">
        <v>1300</v>
      </c>
      <c r="F16" s="21">
        <f t="shared" si="2"/>
        <v>1300</v>
      </c>
      <c r="I16" s="10"/>
      <c r="J16" s="18">
        <f>I16*$J$60</f>
        <v>0</v>
      </c>
    </row>
    <row r="17" spans="1:10" x14ac:dyDescent="0.25">
      <c r="A17" s="11" t="s">
        <v>13</v>
      </c>
      <c r="B17" s="18"/>
      <c r="C17" s="18"/>
      <c r="D17" s="18"/>
      <c r="E17" s="18"/>
      <c r="F17" s="21"/>
      <c r="I17" s="10"/>
      <c r="J17" s="18"/>
    </row>
    <row r="18" spans="1:10" x14ac:dyDescent="0.25">
      <c r="A18" s="7"/>
      <c r="B18" s="18"/>
      <c r="C18" s="18"/>
      <c r="D18" s="18"/>
      <c r="E18" s="18"/>
      <c r="F18" s="21"/>
      <c r="I18" s="10"/>
      <c r="J18" s="18"/>
    </row>
    <row r="19" spans="1:10" x14ac:dyDescent="0.25">
      <c r="A19" s="11" t="s">
        <v>14</v>
      </c>
      <c r="B19" s="18"/>
      <c r="C19" s="18"/>
      <c r="D19" s="18"/>
      <c r="E19" s="18"/>
      <c r="F19" s="21"/>
      <c r="I19" s="10"/>
      <c r="J19" s="18"/>
    </row>
    <row r="20" spans="1:10" x14ac:dyDescent="0.25">
      <c r="A20" s="7"/>
      <c r="B20" s="18"/>
      <c r="C20" s="18"/>
      <c r="D20" s="18"/>
      <c r="E20" s="18"/>
      <c r="F20" s="21"/>
      <c r="I20" s="10"/>
      <c r="J20" s="18"/>
    </row>
    <row r="21" spans="1:10" x14ac:dyDescent="0.25">
      <c r="A21" s="11" t="s">
        <v>149</v>
      </c>
      <c r="B21" s="18"/>
      <c r="C21" s="18"/>
      <c r="D21" s="18"/>
      <c r="E21" s="18"/>
      <c r="F21" s="21"/>
      <c r="I21" s="10"/>
      <c r="J21" s="18"/>
    </row>
    <row r="22" spans="1:10" x14ac:dyDescent="0.25">
      <c r="A22" s="7" t="s">
        <v>15</v>
      </c>
      <c r="B22" s="18">
        <v>300</v>
      </c>
      <c r="C22" s="18">
        <v>1700</v>
      </c>
      <c r="D22" s="18">
        <f>J22</f>
        <v>1700</v>
      </c>
      <c r="E22" s="18"/>
      <c r="F22" s="21">
        <f t="shared" si="2"/>
        <v>3700</v>
      </c>
      <c r="I22" s="10">
        <v>680</v>
      </c>
      <c r="J22" s="18">
        <f>I22*$J$60</f>
        <v>1700</v>
      </c>
    </row>
    <row r="23" spans="1:10" x14ac:dyDescent="0.25">
      <c r="A23" s="11" t="s">
        <v>16</v>
      </c>
      <c r="B23" s="18"/>
      <c r="C23" s="18"/>
      <c r="D23" s="18"/>
      <c r="E23" s="18"/>
      <c r="F23" s="21"/>
      <c r="I23" s="10"/>
      <c r="J23" s="18"/>
    </row>
    <row r="24" spans="1:10" x14ac:dyDescent="0.25">
      <c r="A24" s="7"/>
      <c r="B24" s="18"/>
      <c r="C24" s="18"/>
      <c r="D24" s="18"/>
      <c r="E24" s="18"/>
      <c r="F24" s="21"/>
      <c r="I24" s="10"/>
      <c r="J24" s="18"/>
    </row>
    <row r="25" spans="1:10" x14ac:dyDescent="0.25">
      <c r="A25" s="11" t="s">
        <v>17</v>
      </c>
      <c r="B25" s="18"/>
      <c r="C25" s="18"/>
      <c r="D25" s="18"/>
      <c r="E25" s="18"/>
      <c r="F25" s="21"/>
      <c r="I25" s="10"/>
      <c r="J25" s="18"/>
    </row>
    <row r="26" spans="1:10" x14ac:dyDescent="0.25">
      <c r="A26" s="7" t="s">
        <v>18</v>
      </c>
      <c r="B26" s="18">
        <v>400</v>
      </c>
      <c r="C26" s="18">
        <v>1800</v>
      </c>
      <c r="D26" s="18">
        <f t="shared" ref="D26:D39" si="3">J26</f>
        <v>1050</v>
      </c>
      <c r="E26" s="18"/>
      <c r="F26" s="21">
        <f t="shared" si="2"/>
        <v>3250</v>
      </c>
      <c r="I26" s="10">
        <v>420</v>
      </c>
      <c r="J26" s="18">
        <f t="shared" ref="J26:J39" si="4">I26*$J$60</f>
        <v>1050</v>
      </c>
    </row>
    <row r="27" spans="1:10" x14ac:dyDescent="0.25">
      <c r="A27" s="7" t="s">
        <v>19</v>
      </c>
      <c r="B27" s="18">
        <v>500</v>
      </c>
      <c r="C27" s="18">
        <v>2500</v>
      </c>
      <c r="D27" s="18">
        <f t="shared" si="3"/>
        <v>1500</v>
      </c>
      <c r="E27" s="18"/>
      <c r="F27" s="21">
        <f t="shared" si="2"/>
        <v>4500</v>
      </c>
      <c r="I27" s="10">
        <v>600</v>
      </c>
      <c r="J27" s="18">
        <f t="shared" si="4"/>
        <v>1500</v>
      </c>
    </row>
    <row r="28" spans="1:10" x14ac:dyDescent="0.25">
      <c r="A28" s="7" t="s">
        <v>20</v>
      </c>
      <c r="B28" s="18">
        <v>200</v>
      </c>
      <c r="C28" s="18">
        <v>900</v>
      </c>
      <c r="D28" s="18">
        <f t="shared" si="3"/>
        <v>1600</v>
      </c>
      <c r="E28" s="18"/>
      <c r="F28" s="21">
        <f t="shared" si="2"/>
        <v>2700</v>
      </c>
      <c r="I28" s="10">
        <v>640</v>
      </c>
      <c r="J28" s="18">
        <f t="shared" si="4"/>
        <v>1600</v>
      </c>
    </row>
    <row r="29" spans="1:10" x14ac:dyDescent="0.25">
      <c r="A29" s="7" t="s">
        <v>21</v>
      </c>
      <c r="B29" s="18">
        <v>300</v>
      </c>
      <c r="C29" s="18">
        <v>2100</v>
      </c>
      <c r="D29" s="18">
        <f t="shared" si="3"/>
        <v>1690</v>
      </c>
      <c r="E29" s="18"/>
      <c r="F29" s="21">
        <f t="shared" si="2"/>
        <v>4090</v>
      </c>
      <c r="I29" s="10">
        <v>676</v>
      </c>
      <c r="J29" s="18">
        <f t="shared" si="4"/>
        <v>1690</v>
      </c>
    </row>
    <row r="30" spans="1:10" x14ac:dyDescent="0.25">
      <c r="A30" s="7" t="s">
        <v>22</v>
      </c>
      <c r="B30" s="18">
        <v>600</v>
      </c>
      <c r="C30" s="18">
        <v>800</v>
      </c>
      <c r="D30" s="18">
        <f t="shared" si="3"/>
        <v>2050</v>
      </c>
      <c r="E30" s="18"/>
      <c r="F30" s="21">
        <f t="shared" si="2"/>
        <v>3450</v>
      </c>
      <c r="I30" s="10">
        <v>820</v>
      </c>
      <c r="J30" s="18">
        <f t="shared" si="4"/>
        <v>2050</v>
      </c>
    </row>
    <row r="31" spans="1:10" x14ac:dyDescent="0.25">
      <c r="A31" s="7" t="s">
        <v>23</v>
      </c>
      <c r="B31" s="18">
        <v>400</v>
      </c>
      <c r="C31" s="18">
        <v>900</v>
      </c>
      <c r="D31" s="18">
        <f t="shared" si="3"/>
        <v>1050</v>
      </c>
      <c r="E31" s="18"/>
      <c r="F31" s="21">
        <f t="shared" si="2"/>
        <v>2350</v>
      </c>
      <c r="I31" s="10">
        <v>420</v>
      </c>
      <c r="J31" s="18">
        <f t="shared" si="4"/>
        <v>1050</v>
      </c>
    </row>
    <row r="32" spans="1:10" x14ac:dyDescent="0.25">
      <c r="A32" s="7" t="s">
        <v>24</v>
      </c>
      <c r="B32" s="18">
        <v>200</v>
      </c>
      <c r="C32" s="18">
        <v>1500</v>
      </c>
      <c r="D32" s="18">
        <f t="shared" si="3"/>
        <v>950</v>
      </c>
      <c r="E32" s="18"/>
      <c r="F32" s="21">
        <f t="shared" si="2"/>
        <v>2650</v>
      </c>
      <c r="I32" s="10">
        <v>380</v>
      </c>
      <c r="J32" s="18">
        <f t="shared" si="4"/>
        <v>950</v>
      </c>
    </row>
    <row r="33" spans="1:10" x14ac:dyDescent="0.25">
      <c r="A33" s="7" t="s">
        <v>25</v>
      </c>
      <c r="B33" s="18">
        <v>300</v>
      </c>
      <c r="C33" s="18">
        <v>900</v>
      </c>
      <c r="D33" s="18">
        <f t="shared" si="3"/>
        <v>975</v>
      </c>
      <c r="E33" s="18"/>
      <c r="F33" s="21">
        <f t="shared" si="2"/>
        <v>2175</v>
      </c>
      <c r="I33" s="10">
        <v>390</v>
      </c>
      <c r="J33" s="18">
        <f t="shared" si="4"/>
        <v>975</v>
      </c>
    </row>
    <row r="34" spans="1:10" x14ac:dyDescent="0.25">
      <c r="A34" s="7" t="s">
        <v>26</v>
      </c>
      <c r="B34" s="18">
        <v>400</v>
      </c>
      <c r="C34" s="18">
        <v>1100</v>
      </c>
      <c r="D34" s="18">
        <f t="shared" si="3"/>
        <v>1150</v>
      </c>
      <c r="E34" s="18"/>
      <c r="F34" s="21">
        <f t="shared" si="2"/>
        <v>2650</v>
      </c>
      <c r="I34" s="10">
        <v>460</v>
      </c>
      <c r="J34" s="18">
        <f t="shared" si="4"/>
        <v>1150</v>
      </c>
    </row>
    <row r="35" spans="1:10" x14ac:dyDescent="0.25">
      <c r="A35" s="7" t="s">
        <v>27</v>
      </c>
      <c r="B35" s="18">
        <v>600</v>
      </c>
      <c r="C35" s="18">
        <v>700</v>
      </c>
      <c r="D35" s="18">
        <f t="shared" si="3"/>
        <v>1600</v>
      </c>
      <c r="E35" s="18"/>
      <c r="F35" s="21">
        <f t="shared" si="2"/>
        <v>2900</v>
      </c>
      <c r="I35" s="10">
        <v>640</v>
      </c>
      <c r="J35" s="18">
        <f t="shared" si="4"/>
        <v>1600</v>
      </c>
    </row>
    <row r="36" spans="1:10" x14ac:dyDescent="0.25">
      <c r="A36" s="7" t="s">
        <v>28</v>
      </c>
      <c r="B36" s="18">
        <v>200</v>
      </c>
      <c r="C36" s="18">
        <v>1800</v>
      </c>
      <c r="D36" s="18">
        <f t="shared" si="3"/>
        <v>1550</v>
      </c>
      <c r="E36" s="18"/>
      <c r="F36" s="21">
        <f t="shared" si="2"/>
        <v>3550</v>
      </c>
      <c r="I36" s="10">
        <v>620</v>
      </c>
      <c r="J36" s="18">
        <f t="shared" si="4"/>
        <v>1550</v>
      </c>
    </row>
    <row r="37" spans="1:10" x14ac:dyDescent="0.25">
      <c r="A37" s="7" t="s">
        <v>29</v>
      </c>
      <c r="B37" s="18">
        <v>300</v>
      </c>
      <c r="C37" s="18">
        <v>700</v>
      </c>
      <c r="D37" s="18">
        <f t="shared" si="3"/>
        <v>1450</v>
      </c>
      <c r="E37" s="18"/>
      <c r="F37" s="21">
        <f t="shared" si="2"/>
        <v>2450</v>
      </c>
      <c r="I37" s="10">
        <v>580</v>
      </c>
      <c r="J37" s="18">
        <f t="shared" si="4"/>
        <v>1450</v>
      </c>
    </row>
    <row r="38" spans="1:10" x14ac:dyDescent="0.25">
      <c r="A38" s="7" t="s">
        <v>30</v>
      </c>
      <c r="B38" s="18">
        <v>400</v>
      </c>
      <c r="C38" s="18">
        <v>1200</v>
      </c>
      <c r="D38" s="18">
        <f t="shared" si="3"/>
        <v>1395</v>
      </c>
      <c r="E38" s="18"/>
      <c r="F38" s="21">
        <f t="shared" si="2"/>
        <v>2995</v>
      </c>
      <c r="I38" s="10">
        <v>558</v>
      </c>
      <c r="J38" s="18">
        <f t="shared" si="4"/>
        <v>1395</v>
      </c>
    </row>
    <row r="39" spans="1:10" x14ac:dyDescent="0.25">
      <c r="A39" s="7" t="s">
        <v>31</v>
      </c>
      <c r="B39" s="18">
        <v>300</v>
      </c>
      <c r="C39" s="18">
        <v>1100</v>
      </c>
      <c r="D39" s="18">
        <f t="shared" si="3"/>
        <v>1600</v>
      </c>
      <c r="E39" s="18"/>
      <c r="F39" s="21">
        <f t="shared" si="2"/>
        <v>3000</v>
      </c>
      <c r="I39" s="10">
        <v>640</v>
      </c>
      <c r="J39" s="18">
        <f t="shared" si="4"/>
        <v>1600</v>
      </c>
    </row>
    <row r="40" spans="1:10" x14ac:dyDescent="0.25">
      <c r="A40" s="11" t="s">
        <v>32</v>
      </c>
      <c r="B40" s="18"/>
      <c r="C40" s="18"/>
      <c r="D40" s="18"/>
      <c r="E40" s="18"/>
      <c r="F40" s="21"/>
      <c r="I40" s="10"/>
      <c r="J40" s="18"/>
    </row>
    <row r="41" spans="1:10" x14ac:dyDescent="0.25">
      <c r="A41" s="11" t="s">
        <v>33</v>
      </c>
      <c r="B41" s="18"/>
      <c r="C41" s="18"/>
      <c r="D41" s="18"/>
      <c r="E41" s="18"/>
      <c r="F41" s="21"/>
      <c r="I41" s="10"/>
      <c r="J41" s="18"/>
    </row>
    <row r="42" spans="1:10" x14ac:dyDescent="0.25">
      <c r="A42" s="7"/>
      <c r="B42" s="18"/>
      <c r="C42" s="18"/>
      <c r="D42" s="18"/>
      <c r="E42" s="18"/>
      <c r="F42" s="21"/>
      <c r="I42" s="10"/>
      <c r="J42" s="18"/>
    </row>
    <row r="43" spans="1:10" x14ac:dyDescent="0.25">
      <c r="A43" s="11" t="s">
        <v>34</v>
      </c>
      <c r="B43" s="18"/>
      <c r="C43" s="18"/>
      <c r="D43" s="18"/>
      <c r="E43" s="18"/>
      <c r="F43" s="21"/>
      <c r="I43" s="10"/>
      <c r="J43" s="18"/>
    </row>
    <row r="44" spans="1:10" x14ac:dyDescent="0.25">
      <c r="A44" s="7" t="s">
        <v>35</v>
      </c>
      <c r="B44" s="18">
        <v>200</v>
      </c>
      <c r="C44" s="18">
        <v>900</v>
      </c>
      <c r="D44" s="18">
        <f>J44</f>
        <v>270</v>
      </c>
      <c r="E44" s="18"/>
      <c r="F44" s="21">
        <f t="shared" si="2"/>
        <v>1370</v>
      </c>
      <c r="I44" s="10">
        <v>108</v>
      </c>
      <c r="J44" s="18">
        <f>I44*$J$60</f>
        <v>270</v>
      </c>
    </row>
    <row r="45" spans="1:10" x14ac:dyDescent="0.25">
      <c r="A45" s="7" t="s">
        <v>36</v>
      </c>
      <c r="B45" s="18">
        <v>300</v>
      </c>
      <c r="C45" s="18">
        <v>800</v>
      </c>
      <c r="D45" s="18">
        <f>J45</f>
        <v>160</v>
      </c>
      <c r="E45" s="18"/>
      <c r="F45" s="21">
        <f t="shared" si="2"/>
        <v>1260</v>
      </c>
      <c r="I45" s="10">
        <v>64</v>
      </c>
      <c r="J45" s="18">
        <f>I45*$J$60</f>
        <v>160</v>
      </c>
    </row>
    <row r="46" spans="1:10" x14ac:dyDescent="0.25">
      <c r="A46" s="7" t="s">
        <v>37</v>
      </c>
      <c r="B46" s="18">
        <v>500</v>
      </c>
      <c r="C46" s="18">
        <v>600</v>
      </c>
      <c r="D46" s="18">
        <f>J46</f>
        <v>1250</v>
      </c>
      <c r="E46" s="18"/>
      <c r="F46" s="21">
        <f t="shared" si="2"/>
        <v>2350</v>
      </c>
      <c r="I46" s="10">
        <v>500</v>
      </c>
      <c r="J46" s="18">
        <f>I46*$J$60</f>
        <v>1250</v>
      </c>
    </row>
    <row r="47" spans="1:10" x14ac:dyDescent="0.25">
      <c r="A47" s="11" t="s">
        <v>38</v>
      </c>
      <c r="B47" s="18"/>
      <c r="C47" s="18"/>
      <c r="D47" s="18"/>
      <c r="E47" s="18"/>
      <c r="F47" s="21"/>
      <c r="I47" s="10"/>
      <c r="J47" s="18"/>
    </row>
    <row r="48" spans="1:10" x14ac:dyDescent="0.25">
      <c r="A48" s="7"/>
      <c r="B48" s="18"/>
      <c r="C48" s="18"/>
      <c r="D48" s="18"/>
      <c r="E48" s="18"/>
      <c r="F48" s="21"/>
      <c r="I48" s="10"/>
      <c r="J48" s="18"/>
    </row>
    <row r="49" spans="1:10" x14ac:dyDescent="0.25">
      <c r="A49" s="11" t="s">
        <v>39</v>
      </c>
      <c r="B49" s="18"/>
      <c r="C49" s="18"/>
      <c r="D49" s="18"/>
      <c r="E49" s="18"/>
      <c r="F49" s="21"/>
      <c r="I49" s="10"/>
      <c r="J49" s="18"/>
    </row>
    <row r="50" spans="1:10" x14ac:dyDescent="0.25">
      <c r="A50" s="7" t="s">
        <v>40</v>
      </c>
      <c r="B50" s="18">
        <v>400</v>
      </c>
      <c r="C50" s="18"/>
      <c r="D50" s="18">
        <f>J50</f>
        <v>220</v>
      </c>
      <c r="E50" s="18"/>
      <c r="F50" s="21">
        <f t="shared" si="2"/>
        <v>620</v>
      </c>
      <c r="I50" s="10">
        <v>88</v>
      </c>
      <c r="J50" s="18">
        <f>I50*$J$60</f>
        <v>220</v>
      </c>
    </row>
    <row r="51" spans="1:10" x14ac:dyDescent="0.25">
      <c r="A51" s="7" t="s">
        <v>41</v>
      </c>
      <c r="B51" s="18">
        <v>300</v>
      </c>
      <c r="C51" s="18"/>
      <c r="D51" s="18">
        <f>J51</f>
        <v>480</v>
      </c>
      <c r="E51" s="18"/>
      <c r="F51" s="21">
        <f t="shared" si="2"/>
        <v>780</v>
      </c>
      <c r="I51" s="10">
        <v>192</v>
      </c>
      <c r="J51" s="18">
        <f>I51*$J$60</f>
        <v>480</v>
      </c>
    </row>
    <row r="52" spans="1:10" x14ac:dyDescent="0.25">
      <c r="A52" s="7" t="s">
        <v>42</v>
      </c>
      <c r="B52" s="18">
        <v>200</v>
      </c>
      <c r="C52" s="18"/>
      <c r="D52" s="18">
        <f>J52</f>
        <v>140</v>
      </c>
      <c r="E52" s="18"/>
      <c r="F52" s="21">
        <f t="shared" si="2"/>
        <v>340</v>
      </c>
      <c r="I52" s="10">
        <v>56</v>
      </c>
      <c r="J52" s="18">
        <f>I52*$J$60</f>
        <v>140</v>
      </c>
    </row>
    <row r="53" spans="1:10" x14ac:dyDescent="0.25">
      <c r="A53" s="7" t="s">
        <v>43</v>
      </c>
      <c r="B53" s="18">
        <v>100</v>
      </c>
      <c r="C53" s="18"/>
      <c r="D53" s="18">
        <f>J53</f>
        <v>380</v>
      </c>
      <c r="E53" s="18">
        <v>900</v>
      </c>
      <c r="F53" s="21">
        <f t="shared" si="2"/>
        <v>1380</v>
      </c>
      <c r="I53" s="10">
        <v>152</v>
      </c>
      <c r="J53" s="18">
        <f>I53*$J$60</f>
        <v>380</v>
      </c>
    </row>
    <row r="54" spans="1:10" x14ac:dyDescent="0.25">
      <c r="A54" s="11" t="s">
        <v>44</v>
      </c>
      <c r="B54" s="18"/>
      <c r="C54" s="18"/>
      <c r="D54" s="18"/>
      <c r="E54" s="18"/>
      <c r="F54" s="21"/>
      <c r="I54" s="10"/>
      <c r="J54" s="18"/>
    </row>
    <row r="55" spans="1:10" x14ac:dyDescent="0.25">
      <c r="A55" s="7"/>
      <c r="B55" s="18"/>
      <c r="C55" s="18"/>
      <c r="D55" s="18"/>
      <c r="E55" s="18"/>
      <c r="F55" s="21"/>
      <c r="I55" s="10"/>
      <c r="J55" s="18"/>
    </row>
    <row r="56" spans="1:10" x14ac:dyDescent="0.25">
      <c r="A56" s="11" t="s">
        <v>45</v>
      </c>
      <c r="B56" s="21">
        <f>SUM(B4:B55)</f>
        <v>10900</v>
      </c>
      <c r="C56" s="21">
        <f>SUM(C4:C55)</f>
        <v>33200</v>
      </c>
      <c r="D56" s="21">
        <f>J56</f>
        <v>27460</v>
      </c>
      <c r="E56" s="21">
        <f>SUM(E4:E55)</f>
        <v>17000</v>
      </c>
      <c r="F56" s="21">
        <f>SUM(F4:F55)</f>
        <v>88560</v>
      </c>
      <c r="G56" s="22"/>
      <c r="H56" s="22"/>
      <c r="I56" s="13">
        <f>SUM(I4:I55)</f>
        <v>10984</v>
      </c>
      <c r="J56" s="21">
        <f>SUM(J4:J55)</f>
        <v>27460</v>
      </c>
    </row>
    <row r="59" spans="1:10" x14ac:dyDescent="0.25">
      <c r="H59" t="s">
        <v>146</v>
      </c>
      <c r="J59" s="1">
        <v>27460</v>
      </c>
    </row>
    <row r="60" spans="1:10" x14ac:dyDescent="0.25">
      <c r="H60" t="s">
        <v>147</v>
      </c>
      <c r="J60" s="2">
        <f>J59/I56</f>
        <v>2.5</v>
      </c>
    </row>
  </sheetData>
  <mergeCells count="3">
    <mergeCell ref="B1:F1"/>
    <mergeCell ref="I1:I2"/>
    <mergeCell ref="J1:J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view="pageBreakPreview" zoomScale="60" zoomScaleNormal="100" workbookViewId="0">
      <selection sqref="A1:G56"/>
    </sheetView>
  </sheetViews>
  <sheetFormatPr defaultRowHeight="15" x14ac:dyDescent="0.25"/>
  <cols>
    <col min="1" max="1" width="39.28515625" customWidth="1"/>
    <col min="2" max="2" width="13.7109375" customWidth="1"/>
    <col min="3" max="3" width="13.5703125" customWidth="1"/>
    <col min="4" max="4" width="14" customWidth="1"/>
    <col min="5" max="5" width="11.42578125" customWidth="1"/>
    <col min="7" max="7" width="17.7109375" customWidth="1"/>
  </cols>
  <sheetData>
    <row r="1" spans="1:10" x14ac:dyDescent="0.25">
      <c r="A1" s="32" t="s">
        <v>73</v>
      </c>
      <c r="B1" s="59" t="s">
        <v>99</v>
      </c>
      <c r="C1" s="60"/>
      <c r="D1" s="60"/>
      <c r="E1" s="60"/>
      <c r="F1" s="60"/>
      <c r="G1" s="61"/>
      <c r="H1" s="5"/>
      <c r="I1" s="5"/>
      <c r="J1" s="5"/>
    </row>
    <row r="2" spans="1:10" ht="30" x14ac:dyDescent="0.25">
      <c r="A2" s="29" t="s">
        <v>0</v>
      </c>
      <c r="B2" s="17" t="s">
        <v>100</v>
      </c>
      <c r="C2" s="17" t="s">
        <v>101</v>
      </c>
      <c r="D2" s="17" t="s">
        <v>102</v>
      </c>
      <c r="E2" s="17" t="s">
        <v>103</v>
      </c>
      <c r="F2" s="35"/>
      <c r="G2" s="17" t="s">
        <v>104</v>
      </c>
    </row>
    <row r="3" spans="1:10" x14ac:dyDescent="0.25">
      <c r="A3" s="11" t="s">
        <v>1</v>
      </c>
      <c r="B3" s="7"/>
      <c r="C3" s="7"/>
      <c r="D3" s="7"/>
      <c r="E3" s="7"/>
      <c r="F3" s="36"/>
      <c r="G3" s="11"/>
    </row>
    <row r="4" spans="1:10" x14ac:dyDescent="0.25">
      <c r="A4" s="7" t="s">
        <v>2</v>
      </c>
      <c r="B4" s="18">
        <f>'Pessoal Coop'!Q4</f>
        <v>16529.909166666665</v>
      </c>
      <c r="C4" s="18">
        <f>'Mapa2 Serviços e Utilidades'!H4</f>
        <v>1310.1353417864339</v>
      </c>
      <c r="D4" s="18">
        <f>'Mapa3 Materiais'!F4</f>
        <v>856</v>
      </c>
      <c r="E4" s="18">
        <f>'Mapa4 Depreciação'!F4</f>
        <v>1600</v>
      </c>
      <c r="F4" s="37"/>
      <c r="G4" s="21">
        <f>B4+C4+D4+E4</f>
        <v>20296.044508453098</v>
      </c>
    </row>
    <row r="5" spans="1:10" x14ac:dyDescent="0.25">
      <c r="A5" s="7" t="s">
        <v>3</v>
      </c>
      <c r="B5" s="18">
        <f>'Pessoal Coop'!Q5</f>
        <v>15730.091666666665</v>
      </c>
      <c r="C5" s="18">
        <f>'Mapa2 Serviços e Utilidades'!H5</f>
        <v>4166.3950090568933</v>
      </c>
      <c r="D5" s="18">
        <f>'Mapa3 Materiais'!F5</f>
        <v>773</v>
      </c>
      <c r="E5" s="18">
        <f>'Mapa4 Depreciação'!F5</f>
        <v>625</v>
      </c>
      <c r="F5" s="37"/>
      <c r="G5" s="21">
        <f>B5+C5+D5+E5</f>
        <v>21294.486675723558</v>
      </c>
    </row>
    <row r="6" spans="1:10" x14ac:dyDescent="0.25">
      <c r="A6" s="7" t="s">
        <v>4</v>
      </c>
      <c r="B6" s="18">
        <f>'Pessoal Coop'!Q6</f>
        <v>16806.626666666663</v>
      </c>
      <c r="C6" s="18">
        <f>'Mapa2 Serviços e Utilidades'!H6</f>
        <v>2660.7793765801816</v>
      </c>
      <c r="D6" s="18">
        <f>'Mapa3 Materiais'!F6</f>
        <v>304</v>
      </c>
      <c r="E6" s="18">
        <f>'Mapa4 Depreciação'!F6</f>
        <v>3250</v>
      </c>
      <c r="F6" s="37"/>
      <c r="G6" s="21">
        <f t="shared" ref="G6:G56" si="0">B6+C6+D6+E6</f>
        <v>23021.406043246847</v>
      </c>
    </row>
    <row r="7" spans="1:10" x14ac:dyDescent="0.25">
      <c r="A7" s="7" t="s">
        <v>5</v>
      </c>
      <c r="B7" s="18">
        <f>'Pessoal Coop'!Q7</f>
        <v>21000.912499999999</v>
      </c>
      <c r="C7" s="18">
        <f>'Mapa2 Serviços e Utilidades'!H7</f>
        <v>21219.93075670673</v>
      </c>
      <c r="D7" s="18">
        <f>'Mapa3 Materiais'!F7</f>
        <v>950</v>
      </c>
      <c r="E7" s="18">
        <f>'Mapa4 Depreciação'!F7</f>
        <v>4225</v>
      </c>
      <c r="F7" s="37"/>
      <c r="G7" s="21">
        <f t="shared" si="0"/>
        <v>47395.843256706728</v>
      </c>
    </row>
    <row r="8" spans="1:10" x14ac:dyDescent="0.25">
      <c r="A8" s="7" t="s">
        <v>6</v>
      </c>
      <c r="B8" s="18">
        <f>'Pessoal Coop'!Q8</f>
        <v>24718.663333333334</v>
      </c>
      <c r="C8" s="18">
        <f>'Mapa2 Serviços e Utilidades'!H8</f>
        <v>13144.562725573935</v>
      </c>
      <c r="D8" s="18">
        <f>'Mapa3 Materiais'!F8</f>
        <v>372</v>
      </c>
      <c r="E8" s="18">
        <f>'Mapa4 Depreciação'!F8</f>
        <v>4900</v>
      </c>
      <c r="F8" s="37"/>
      <c r="G8" s="21">
        <f t="shared" si="0"/>
        <v>43135.226058907268</v>
      </c>
    </row>
    <row r="9" spans="1:10" x14ac:dyDescent="0.25">
      <c r="A9" s="7" t="s">
        <v>7</v>
      </c>
      <c r="B9" s="18">
        <f>'Pessoal Coop'!Q9</f>
        <v>4125.4590833333332</v>
      </c>
      <c r="C9" s="18">
        <f>'Mapa2 Serviços e Utilidades'!H9</f>
        <v>1055.7515737574868</v>
      </c>
      <c r="D9" s="18">
        <f>'Mapa3 Materiais'!F9</f>
        <v>690</v>
      </c>
      <c r="E9" s="18">
        <f>'Mapa4 Depreciação'!F9</f>
        <v>3300</v>
      </c>
      <c r="F9" s="37"/>
      <c r="G9" s="21">
        <f t="shared" si="0"/>
        <v>9171.21065709082</v>
      </c>
    </row>
    <row r="10" spans="1:10" x14ac:dyDescent="0.25">
      <c r="A10" s="7" t="s">
        <v>8</v>
      </c>
      <c r="B10" s="18">
        <f>'Pessoal Coop'!Q10</f>
        <v>32713.25333333333</v>
      </c>
      <c r="C10" s="18">
        <f>'Mapa2 Serviços e Utilidades'!H10</f>
        <v>3130.7950764745547</v>
      </c>
      <c r="D10" s="18">
        <f>'Mapa3 Materiais'!F10</f>
        <v>539</v>
      </c>
      <c r="E10" s="18">
        <f>'Mapa4 Depreciação'!F10</f>
        <v>550</v>
      </c>
      <c r="F10" s="37"/>
      <c r="G10" s="21">
        <f t="shared" si="0"/>
        <v>36933.048409807889</v>
      </c>
    </row>
    <row r="11" spans="1:10" x14ac:dyDescent="0.25">
      <c r="A11" s="11" t="s">
        <v>9</v>
      </c>
      <c r="B11" s="18"/>
      <c r="C11" s="18"/>
      <c r="D11" s="18"/>
      <c r="E11" s="18"/>
      <c r="F11" s="37"/>
      <c r="G11" s="21"/>
    </row>
    <row r="12" spans="1:10" x14ac:dyDescent="0.25">
      <c r="A12" s="7"/>
      <c r="B12" s="18"/>
      <c r="C12" s="18"/>
      <c r="D12" s="18"/>
      <c r="E12" s="18"/>
      <c r="F12" s="37"/>
      <c r="G12" s="21"/>
    </row>
    <row r="13" spans="1:10" x14ac:dyDescent="0.25">
      <c r="A13" s="11" t="s">
        <v>10</v>
      </c>
      <c r="B13" s="18"/>
      <c r="C13" s="18"/>
      <c r="D13" s="18"/>
      <c r="E13" s="18"/>
      <c r="F13" s="37"/>
      <c r="G13" s="21"/>
    </row>
    <row r="14" spans="1:10" x14ac:dyDescent="0.25">
      <c r="A14" s="7" t="s">
        <v>11</v>
      </c>
      <c r="B14" s="18">
        <f>'Pessoal Coop'!Q15</f>
        <v>48825.53333333334</v>
      </c>
      <c r="C14" s="18">
        <f>'Mapa2 Serviços e Utilidades'!H14</f>
        <v>1190</v>
      </c>
      <c r="D14" s="18">
        <f>'Mapa3 Materiais'!F14</f>
        <v>4000</v>
      </c>
      <c r="E14" s="18">
        <f>'Mapa4 Depreciação'!F14</f>
        <v>7800</v>
      </c>
      <c r="F14" s="37"/>
      <c r="G14" s="21">
        <f t="shared" si="0"/>
        <v>61815.53333333334</v>
      </c>
    </row>
    <row r="15" spans="1:10" x14ac:dyDescent="0.25">
      <c r="A15" s="7" t="s">
        <v>12</v>
      </c>
      <c r="B15" s="18">
        <f>'Pessoal Coop'!Q16</f>
        <v>45166.566666666658</v>
      </c>
      <c r="C15" s="18">
        <f>'Mapa2 Serviços e Utilidades'!H15</f>
        <v>3265</v>
      </c>
      <c r="D15" s="18">
        <f>'Mapa3 Materiais'!F15</f>
        <v>4800</v>
      </c>
      <c r="E15" s="18">
        <f>'Mapa4 Depreciação'!F15</f>
        <v>6500</v>
      </c>
      <c r="F15" s="37"/>
      <c r="G15" s="21">
        <f t="shared" si="0"/>
        <v>59731.566666666658</v>
      </c>
    </row>
    <row r="16" spans="1:10" x14ac:dyDescent="0.25">
      <c r="A16" s="7" t="s">
        <v>207</v>
      </c>
      <c r="B16" s="18">
        <f>'Pessoal Coop'!Q17</f>
        <v>11141.641666666665</v>
      </c>
      <c r="C16" s="18">
        <f>'Mapa2 Serviços e Utilidades'!H16</f>
        <v>225</v>
      </c>
      <c r="D16" s="18">
        <f>'Mapa3 Materiais'!F16</f>
        <v>2125</v>
      </c>
      <c r="E16" s="18">
        <f>'Mapa4 Depreciação'!F16</f>
        <v>1300</v>
      </c>
      <c r="F16" s="37"/>
      <c r="G16" s="21">
        <f t="shared" si="0"/>
        <v>14791.641666666665</v>
      </c>
    </row>
    <row r="17" spans="1:7" x14ac:dyDescent="0.25">
      <c r="A17" s="11" t="s">
        <v>13</v>
      </c>
      <c r="B17" s="18"/>
      <c r="C17" s="18"/>
      <c r="D17" s="18"/>
      <c r="E17" s="18"/>
      <c r="F17" s="37"/>
      <c r="G17" s="21"/>
    </row>
    <row r="18" spans="1:7" x14ac:dyDescent="0.25">
      <c r="A18" s="7"/>
      <c r="B18" s="18"/>
      <c r="C18" s="18"/>
      <c r="D18" s="18"/>
      <c r="E18" s="18"/>
      <c r="F18" s="37"/>
      <c r="G18" s="21"/>
    </row>
    <row r="19" spans="1:7" x14ac:dyDescent="0.25">
      <c r="A19" s="7" t="s">
        <v>14</v>
      </c>
      <c r="B19" s="18"/>
      <c r="C19" s="18"/>
      <c r="D19" s="18"/>
      <c r="E19" s="18"/>
      <c r="F19" s="37"/>
      <c r="G19" s="21"/>
    </row>
    <row r="20" spans="1:7" x14ac:dyDescent="0.25">
      <c r="A20" s="7"/>
      <c r="B20" s="18"/>
      <c r="C20" s="18"/>
      <c r="D20" s="18"/>
      <c r="E20" s="18"/>
      <c r="F20" s="37"/>
      <c r="G20" s="21"/>
    </row>
    <row r="21" spans="1:7" x14ac:dyDescent="0.25">
      <c r="A21" s="11" t="s">
        <v>149</v>
      </c>
      <c r="B21" s="18"/>
      <c r="C21" s="18"/>
      <c r="D21" s="18"/>
      <c r="E21" s="18"/>
      <c r="F21" s="37"/>
      <c r="G21" s="21"/>
    </row>
    <row r="22" spans="1:7" x14ac:dyDescent="0.25">
      <c r="A22" s="7" t="s">
        <v>15</v>
      </c>
      <c r="B22" s="18">
        <f>'Pessoal Coop'!Q23</f>
        <v>26248.146666666667</v>
      </c>
      <c r="C22" s="18">
        <f>'Mapa2 Serviços e Utilidades'!H22</f>
        <v>2984.0674428443053</v>
      </c>
      <c r="D22" s="18">
        <f>'Mapa3 Materiais'!F22</f>
        <v>1620</v>
      </c>
      <c r="E22" s="18">
        <f>'Mapa4 Depreciação'!F22</f>
        <v>3700</v>
      </c>
      <c r="F22" s="37"/>
      <c r="G22" s="21">
        <f t="shared" si="0"/>
        <v>34552.214109510969</v>
      </c>
    </row>
    <row r="23" spans="1:7" x14ac:dyDescent="0.25">
      <c r="A23" s="11" t="s">
        <v>16</v>
      </c>
      <c r="B23" s="18"/>
      <c r="C23" s="18"/>
      <c r="D23" s="18"/>
      <c r="E23" s="18"/>
      <c r="F23" s="37"/>
      <c r="G23" s="21"/>
    </row>
    <row r="24" spans="1:7" x14ac:dyDescent="0.25">
      <c r="A24" s="7"/>
      <c r="B24" s="18"/>
      <c r="C24" s="18"/>
      <c r="D24" s="18"/>
      <c r="E24" s="18"/>
      <c r="F24" s="37"/>
      <c r="G24" s="21"/>
    </row>
    <row r="25" spans="1:7" x14ac:dyDescent="0.25">
      <c r="A25" s="11" t="s">
        <v>17</v>
      </c>
      <c r="B25" s="18"/>
      <c r="C25" s="18"/>
      <c r="D25" s="18"/>
      <c r="E25" s="18"/>
      <c r="F25" s="37"/>
      <c r="G25" s="21"/>
    </row>
    <row r="26" spans="1:7" x14ac:dyDescent="0.25">
      <c r="A26" s="7" t="s">
        <v>18</v>
      </c>
      <c r="B26" s="18">
        <f>'Pessoal Coop'!Q27</f>
        <v>34189.666666666672</v>
      </c>
      <c r="C26" s="18">
        <f>'Mapa2 Serviços e Utilidades'!H26</f>
        <v>17095.685252574935</v>
      </c>
      <c r="D26" s="18">
        <f>'Mapa3 Materiais'!F26</f>
        <v>1035</v>
      </c>
      <c r="E26" s="18">
        <f>'Mapa4 Depreciação'!F26</f>
        <v>3250</v>
      </c>
      <c r="F26" s="37"/>
      <c r="G26" s="21">
        <f t="shared" si="0"/>
        <v>55570.351919241606</v>
      </c>
    </row>
    <row r="27" spans="1:7" x14ac:dyDescent="0.25">
      <c r="A27" s="7" t="s">
        <v>19</v>
      </c>
      <c r="B27" s="18">
        <f>'Pessoal Coop'!Q28</f>
        <v>36625.046666666669</v>
      </c>
      <c r="C27" s="18">
        <f>'Mapa2 Serviços e Utilidades'!H27</f>
        <v>17427.320144910293</v>
      </c>
      <c r="D27" s="18">
        <f>'Mapa3 Materiais'!F27</f>
        <v>819</v>
      </c>
      <c r="E27" s="18">
        <f>'Mapa4 Depreciação'!F27</f>
        <v>4500</v>
      </c>
      <c r="F27" s="37"/>
      <c r="G27" s="21">
        <f t="shared" si="0"/>
        <v>59371.366811576961</v>
      </c>
    </row>
    <row r="28" spans="1:7" x14ac:dyDescent="0.25">
      <c r="A28" s="7" t="s">
        <v>20</v>
      </c>
      <c r="B28" s="18">
        <f>'Pessoal Coop'!Q29</f>
        <v>44866.566666666658</v>
      </c>
      <c r="C28" s="18">
        <f>'Mapa2 Serviços e Utilidades'!H28</f>
        <v>30710.737411976257</v>
      </c>
      <c r="D28" s="18">
        <f>'Mapa3 Materiais'!F28</f>
        <v>920</v>
      </c>
      <c r="E28" s="18">
        <f>'Mapa4 Depreciação'!F28</f>
        <v>2700</v>
      </c>
      <c r="F28" s="37"/>
      <c r="G28" s="21">
        <f t="shared" si="0"/>
        <v>79197.304078642919</v>
      </c>
    </row>
    <row r="29" spans="1:7" x14ac:dyDescent="0.25">
      <c r="A29" s="7" t="s">
        <v>21</v>
      </c>
      <c r="B29" s="18">
        <f>'Pessoal Coop'!Q30</f>
        <v>20906.748333333333</v>
      </c>
      <c r="C29" s="18">
        <f>'Mapa2 Serviços e Utilidades'!H29</f>
        <v>5624.5083973675519</v>
      </c>
      <c r="D29" s="18">
        <f>'Mapa3 Materiais'!F29</f>
        <v>734</v>
      </c>
      <c r="E29" s="18">
        <f>'Mapa4 Depreciação'!F29</f>
        <v>4090</v>
      </c>
      <c r="F29" s="37"/>
      <c r="G29" s="21">
        <f t="shared" si="0"/>
        <v>31355.256730700887</v>
      </c>
    </row>
    <row r="30" spans="1:7" x14ac:dyDescent="0.25">
      <c r="A30" s="7" t="s">
        <v>22</v>
      </c>
      <c r="B30" s="18">
        <f>'Pessoal Coop'!Q31</f>
        <v>27930.578333333331</v>
      </c>
      <c r="C30" s="18">
        <f>'Mapa2 Serviços e Utilidades'!H30</f>
        <v>11104.754303744487</v>
      </c>
      <c r="D30" s="18">
        <f>'Mapa3 Materiais'!F30</f>
        <v>595</v>
      </c>
      <c r="E30" s="18">
        <f>'Mapa4 Depreciação'!F30</f>
        <v>3450</v>
      </c>
      <c r="F30" s="37"/>
      <c r="G30" s="21">
        <f t="shared" si="0"/>
        <v>43080.332637077816</v>
      </c>
    </row>
    <row r="31" spans="1:7" x14ac:dyDescent="0.25">
      <c r="A31" s="7" t="s">
        <v>23</v>
      </c>
      <c r="B31" s="18">
        <f>'Pessoal Coop'!Q32</f>
        <v>20753.8</v>
      </c>
      <c r="C31" s="18">
        <f>'Mapa2 Serviços e Utilidades'!H31</f>
        <v>2506.4028778443276</v>
      </c>
      <c r="D31" s="18">
        <f>'Mapa3 Materiais'!F31</f>
        <v>518</v>
      </c>
      <c r="E31" s="18">
        <f>'Mapa4 Depreciação'!F31</f>
        <v>2350</v>
      </c>
      <c r="F31" s="37"/>
      <c r="G31" s="21">
        <f t="shared" si="0"/>
        <v>26128.202877844327</v>
      </c>
    </row>
    <row r="32" spans="1:7" x14ac:dyDescent="0.25">
      <c r="A32" s="7" t="s">
        <v>24</v>
      </c>
      <c r="B32" s="18">
        <f>'Pessoal Coop'!Q33</f>
        <v>28083.526666666668</v>
      </c>
      <c r="C32" s="18">
        <f>'Mapa2 Serviços e Utilidades'!H32</f>
        <v>4480.575202592343</v>
      </c>
      <c r="D32" s="18">
        <f>'Mapa3 Materiais'!F32</f>
        <v>532</v>
      </c>
      <c r="E32" s="18">
        <f>'Mapa4 Depreciação'!F32</f>
        <v>2650</v>
      </c>
      <c r="F32" s="37"/>
      <c r="G32" s="21">
        <f t="shared" si="0"/>
        <v>35746.101869259015</v>
      </c>
    </row>
    <row r="33" spans="1:7" x14ac:dyDescent="0.25">
      <c r="A33" s="7" t="s">
        <v>25</v>
      </c>
      <c r="B33" s="18">
        <f>'Pessoal Coop'!Q34</f>
        <v>28389.423333333332</v>
      </c>
      <c r="C33" s="18">
        <f>'Mapa2 Serviços e Utilidades'!H33</f>
        <v>12015.497302614822</v>
      </c>
      <c r="D33" s="18">
        <f>'Mapa3 Materiais'!F33</f>
        <v>643</v>
      </c>
      <c r="E33" s="18">
        <f>'Mapa4 Depreciação'!F33</f>
        <v>2175</v>
      </c>
      <c r="F33" s="37"/>
      <c r="G33" s="21">
        <f t="shared" si="0"/>
        <v>43222.920635948154</v>
      </c>
    </row>
    <row r="34" spans="1:7" x14ac:dyDescent="0.25">
      <c r="A34" s="7" t="s">
        <v>26</v>
      </c>
      <c r="B34" s="18">
        <f>'Pessoal Coop'!Q35</f>
        <v>20447.903333333335</v>
      </c>
      <c r="C34" s="18">
        <f>'Mapa2 Serviços e Utilidades'!H34</f>
        <v>3507.9543617115987</v>
      </c>
      <c r="D34" s="18">
        <f>'Mapa3 Materiais'!F34</f>
        <v>580</v>
      </c>
      <c r="E34" s="18">
        <f>'Mapa4 Depreciação'!F34</f>
        <v>2650</v>
      </c>
      <c r="F34" s="37"/>
      <c r="G34" s="21">
        <f t="shared" si="0"/>
        <v>27185.857695044935</v>
      </c>
    </row>
    <row r="35" spans="1:7" x14ac:dyDescent="0.25">
      <c r="A35" s="7" t="s">
        <v>27</v>
      </c>
      <c r="B35" s="18">
        <f>'Pessoal Coop'!Q36</f>
        <v>37848.633333333331</v>
      </c>
      <c r="C35" s="18">
        <f>'Mapa2 Serviços e Utilidades'!H35</f>
        <v>9758.8582514995669</v>
      </c>
      <c r="D35" s="18">
        <f>'Mapa3 Materiais'!F35</f>
        <v>450</v>
      </c>
      <c r="E35" s="18">
        <f>'Mapa4 Depreciação'!F35</f>
        <v>2900</v>
      </c>
      <c r="F35" s="37"/>
      <c r="G35" s="21">
        <f t="shared" si="0"/>
        <v>50957.491584832896</v>
      </c>
    </row>
    <row r="36" spans="1:7" x14ac:dyDescent="0.25">
      <c r="A36" s="7" t="s">
        <v>28</v>
      </c>
      <c r="B36" s="18">
        <f>'Pessoal Coop'!Q37</f>
        <v>34036.718333333338</v>
      </c>
      <c r="C36" s="18">
        <f>'Mapa2 Serviços e Utilidades'!H36</f>
        <v>5909.7571946108183</v>
      </c>
      <c r="D36" s="18">
        <f>'Mapa3 Materiais'!F36</f>
        <v>660</v>
      </c>
      <c r="E36" s="18">
        <f>'Mapa4 Depreciação'!F36</f>
        <v>3550</v>
      </c>
      <c r="F36" s="37"/>
      <c r="G36" s="21">
        <f t="shared" si="0"/>
        <v>44156.47552794416</v>
      </c>
    </row>
    <row r="37" spans="1:7" x14ac:dyDescent="0.25">
      <c r="A37" s="7" t="s">
        <v>29</v>
      </c>
      <c r="B37" s="18">
        <f>'Pessoal Coop'!Q38</f>
        <v>28695.32</v>
      </c>
      <c r="C37" s="18">
        <f>'Mapa2 Serviços e Utilidades'!H37</f>
        <v>10300.096894340802</v>
      </c>
      <c r="D37" s="18">
        <f>'Mapa3 Materiais'!F37</f>
        <v>664</v>
      </c>
      <c r="E37" s="18">
        <f>'Mapa4 Depreciação'!F37</f>
        <v>2450</v>
      </c>
      <c r="F37" s="37"/>
      <c r="G37" s="21">
        <f t="shared" si="0"/>
        <v>42109.4168943408</v>
      </c>
    </row>
    <row r="38" spans="1:7" x14ac:dyDescent="0.25">
      <c r="A38" s="7" t="s">
        <v>30</v>
      </c>
      <c r="B38" s="18">
        <f>'Pessoal Coop'!Q39</f>
        <v>41972.341666666667</v>
      </c>
      <c r="C38" s="18">
        <f>'Mapa2 Serviços e Utilidades'!H38</f>
        <v>5725.4363762026278</v>
      </c>
      <c r="D38" s="18">
        <f>'Mapa3 Materiais'!F38</f>
        <v>997</v>
      </c>
      <c r="E38" s="18">
        <f>'Mapa4 Depreciação'!F38</f>
        <v>2995</v>
      </c>
      <c r="F38" s="37"/>
      <c r="G38" s="21">
        <f t="shared" si="0"/>
        <v>51689.778042869293</v>
      </c>
    </row>
    <row r="39" spans="1:7" x14ac:dyDescent="0.25">
      <c r="A39" s="7" t="s">
        <v>31</v>
      </c>
      <c r="B39" s="18">
        <f>'Pessoal Coop'!Q40</f>
        <v>21136.170833333334</v>
      </c>
      <c r="C39" s="18">
        <f>'Mapa2 Serviços e Utilidades'!H39</f>
        <v>3394.4587082152561</v>
      </c>
      <c r="D39" s="18">
        <f>'Mapa3 Materiais'!F39</f>
        <v>320</v>
      </c>
      <c r="E39" s="18">
        <f>'Mapa4 Depreciação'!F39</f>
        <v>3000</v>
      </c>
      <c r="F39" s="37"/>
      <c r="G39" s="21">
        <f t="shared" si="0"/>
        <v>27850.629541548591</v>
      </c>
    </row>
    <row r="40" spans="1:7" x14ac:dyDescent="0.25">
      <c r="A40" s="11" t="s">
        <v>32</v>
      </c>
      <c r="B40" s="18"/>
      <c r="C40" s="18"/>
      <c r="D40" s="18"/>
      <c r="E40" s="18"/>
      <c r="F40" s="37"/>
      <c r="G40" s="21"/>
    </row>
    <row r="41" spans="1:7" x14ac:dyDescent="0.25">
      <c r="A41" s="11" t="s">
        <v>33</v>
      </c>
      <c r="B41" s="18"/>
      <c r="C41" s="18"/>
      <c r="D41" s="18"/>
      <c r="E41" s="18"/>
      <c r="F41" s="37"/>
      <c r="G41" s="21"/>
    </row>
    <row r="42" spans="1:7" x14ac:dyDescent="0.25">
      <c r="A42" s="7"/>
      <c r="B42" s="18"/>
      <c r="C42" s="18"/>
      <c r="D42" s="18"/>
      <c r="E42" s="18"/>
      <c r="F42" s="37"/>
      <c r="G42" s="21"/>
    </row>
    <row r="43" spans="1:7" x14ac:dyDescent="0.25">
      <c r="A43" s="11" t="s">
        <v>34</v>
      </c>
      <c r="B43" s="18"/>
      <c r="C43" s="18"/>
      <c r="D43" s="18"/>
      <c r="E43" s="18"/>
      <c r="F43" s="37"/>
      <c r="G43" s="21"/>
    </row>
    <row r="44" spans="1:7" x14ac:dyDescent="0.25">
      <c r="A44" s="7" t="s">
        <v>35</v>
      </c>
      <c r="B44" s="18">
        <f>'Pessoal Coop'!Q45</f>
        <v>33695.624166666668</v>
      </c>
      <c r="C44" s="18">
        <f>'Mapa2 Serviços e Utilidades'!H44</f>
        <v>21304.865407751175</v>
      </c>
      <c r="D44" s="18">
        <f>'Mapa3 Materiais'!F44</f>
        <v>800</v>
      </c>
      <c r="E44" s="18">
        <f>'Mapa4 Depreciação'!F44</f>
        <v>1370</v>
      </c>
      <c r="F44" s="37"/>
      <c r="G44" s="21">
        <f t="shared" si="0"/>
        <v>57170.489574417843</v>
      </c>
    </row>
    <row r="45" spans="1:7" x14ac:dyDescent="0.25">
      <c r="A45" s="7" t="s">
        <v>36</v>
      </c>
      <c r="B45" s="18">
        <f>'Pessoal Coop'!Q46</f>
        <v>5876.7175000000007</v>
      </c>
      <c r="C45" s="18">
        <f>'Mapa2 Serviços e Utilidades'!H45</f>
        <v>2752.0638039850328</v>
      </c>
      <c r="D45" s="18">
        <f>'Mapa3 Materiais'!F45</f>
        <v>32</v>
      </c>
      <c r="E45" s="18">
        <f>'Mapa4 Depreciação'!F45</f>
        <v>1260</v>
      </c>
      <c r="F45" s="37"/>
      <c r="G45" s="21">
        <f t="shared" si="0"/>
        <v>9920.7813039850334</v>
      </c>
    </row>
    <row r="46" spans="1:7" x14ac:dyDescent="0.25">
      <c r="A46" s="7" t="s">
        <v>37</v>
      </c>
      <c r="B46" s="18">
        <f>'Pessoal Coop'!Q47</f>
        <v>18971.246666666666</v>
      </c>
      <c r="C46" s="18">
        <f>'Mapa2 Serviços e Utilidades'!H46</f>
        <v>2044.5389749257602</v>
      </c>
      <c r="D46" s="18">
        <f>'Mapa3 Materiais'!F46</f>
        <v>1045</v>
      </c>
      <c r="E46" s="18">
        <f>'Mapa4 Depreciação'!F46</f>
        <v>2350</v>
      </c>
      <c r="F46" s="37"/>
      <c r="G46" s="21">
        <f t="shared" si="0"/>
        <v>24410.785641592425</v>
      </c>
    </row>
    <row r="47" spans="1:7" x14ac:dyDescent="0.25">
      <c r="A47" s="11" t="s">
        <v>38</v>
      </c>
      <c r="B47" s="18"/>
      <c r="C47" s="18"/>
      <c r="D47" s="18"/>
      <c r="E47" s="18"/>
      <c r="F47" s="37"/>
      <c r="G47" s="21"/>
    </row>
    <row r="48" spans="1:7" x14ac:dyDescent="0.25">
      <c r="A48" s="7"/>
      <c r="B48" s="18"/>
      <c r="C48" s="18"/>
      <c r="D48" s="18"/>
      <c r="E48" s="18"/>
      <c r="F48" s="37"/>
      <c r="G48" s="21"/>
    </row>
    <row r="49" spans="1:7" x14ac:dyDescent="0.25">
      <c r="A49" s="11" t="s">
        <v>39</v>
      </c>
      <c r="B49" s="18"/>
      <c r="C49" s="18"/>
      <c r="D49" s="18"/>
      <c r="E49" s="18"/>
      <c r="F49" s="37"/>
      <c r="G49" s="21"/>
    </row>
    <row r="50" spans="1:7" x14ac:dyDescent="0.25">
      <c r="A50" s="7" t="s">
        <v>40</v>
      </c>
      <c r="B50" s="18">
        <f>'Pessoal Coop'!Q51</f>
        <v>11447.538333333334</v>
      </c>
      <c r="C50" s="18">
        <f>'Mapa2 Serviços e Utilidades'!H50</f>
        <v>787.23151982335764</v>
      </c>
      <c r="D50" s="18">
        <f>'Mapa3 Materiais'!F50</f>
        <v>131</v>
      </c>
      <c r="E50" s="18">
        <f>'Mapa4 Depreciação'!F50</f>
        <v>620</v>
      </c>
      <c r="F50" s="37"/>
      <c r="G50" s="21">
        <f t="shared" si="0"/>
        <v>12985.769853156691</v>
      </c>
    </row>
    <row r="51" spans="1:7" x14ac:dyDescent="0.25">
      <c r="A51" s="7" t="s">
        <v>41</v>
      </c>
      <c r="B51" s="18">
        <f>'Pessoal Coop'!Q52</f>
        <v>42307.721666666665</v>
      </c>
      <c r="C51" s="18">
        <f>'Mapa2 Serviços e Utilidades'!H51</f>
        <v>3957.8567222799575</v>
      </c>
      <c r="D51" s="18">
        <f>'Mapa3 Materiais'!F51</f>
        <v>287</v>
      </c>
      <c r="E51" s="18">
        <f>'Mapa4 Depreciação'!F51</f>
        <v>780</v>
      </c>
      <c r="F51" s="37"/>
      <c r="G51" s="21">
        <f t="shared" si="0"/>
        <v>47332.578388946626</v>
      </c>
    </row>
    <row r="52" spans="1:7" x14ac:dyDescent="0.25">
      <c r="A52" s="7" t="s">
        <v>42</v>
      </c>
      <c r="B52" s="18">
        <f>'Pessoal Coop'!Q53</f>
        <v>12529.970000000001</v>
      </c>
      <c r="C52" s="18">
        <f>'Mapa2 Serviços e Utilidades'!H52</f>
        <v>1524.9772932185688</v>
      </c>
      <c r="D52" s="18">
        <f>'Mapa3 Materiais'!F52</f>
        <v>55</v>
      </c>
      <c r="E52" s="18">
        <f>'Mapa4 Depreciação'!F52</f>
        <v>340</v>
      </c>
      <c r="F52" s="37"/>
      <c r="G52" s="21">
        <f t="shared" si="0"/>
        <v>14449.947293218571</v>
      </c>
    </row>
    <row r="53" spans="1:7" x14ac:dyDescent="0.25">
      <c r="A53" s="7" t="s">
        <v>43</v>
      </c>
      <c r="B53" s="18">
        <f>'Pessoal Coop'!Q54</f>
        <v>34494.468333333338</v>
      </c>
      <c r="C53" s="18">
        <f>'Mapa2 Serviços e Utilidades'!H53</f>
        <v>3532.0062950299471</v>
      </c>
      <c r="D53" s="18">
        <f>'Mapa3 Materiais'!F53</f>
        <v>430</v>
      </c>
      <c r="E53" s="18">
        <f>'Mapa4 Depreciação'!F53</f>
        <v>1380</v>
      </c>
      <c r="F53" s="37"/>
      <c r="G53" s="21">
        <f t="shared" si="0"/>
        <v>39836.474628363285</v>
      </c>
    </row>
    <row r="54" spans="1:7" x14ac:dyDescent="0.25">
      <c r="A54" s="11" t="s">
        <v>44</v>
      </c>
      <c r="B54" s="18"/>
      <c r="C54" s="18"/>
      <c r="D54" s="18"/>
      <c r="E54" s="18"/>
      <c r="F54" s="37"/>
      <c r="G54" s="21"/>
    </row>
    <row r="55" spans="1:7" x14ac:dyDescent="0.25">
      <c r="A55" s="7"/>
      <c r="B55" s="18"/>
      <c r="C55" s="18"/>
      <c r="D55" s="18"/>
      <c r="E55" s="18"/>
      <c r="F55" s="37"/>
      <c r="G55" s="21"/>
    </row>
    <row r="56" spans="1:7" x14ac:dyDescent="0.25">
      <c r="A56" s="11" t="s">
        <v>45</v>
      </c>
      <c r="B56" s="21">
        <f>'Pessoal Coop'!Q57</f>
        <v>848212.53491666669</v>
      </c>
      <c r="C56" s="21">
        <f>'Mapa2 Serviços e Utilidades'!H56</f>
        <v>229818</v>
      </c>
      <c r="D56" s="21">
        <f>'Mapa3 Materiais'!F56</f>
        <v>29276</v>
      </c>
      <c r="E56" s="21">
        <f>'Mapa4 Depreciação'!F56</f>
        <v>88560</v>
      </c>
      <c r="F56" s="37"/>
      <c r="G56" s="21">
        <f t="shared" si="0"/>
        <v>1195866.5349166668</v>
      </c>
    </row>
    <row r="57" spans="1:7" x14ac:dyDescent="0.25">
      <c r="B57" s="1"/>
      <c r="C57" s="1"/>
      <c r="D57" s="1"/>
      <c r="E57" s="1"/>
      <c r="F57" s="38"/>
      <c r="G57" s="1"/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B59" s="1"/>
      <c r="C59" s="1"/>
      <c r="D59" s="1"/>
      <c r="E59" s="1"/>
      <c r="F59" s="1"/>
      <c r="G59" s="1"/>
    </row>
    <row r="60" spans="1:7" x14ac:dyDescent="0.25">
      <c r="B60" s="1"/>
      <c r="C60" s="1"/>
      <c r="D60" s="1"/>
      <c r="E60" s="1"/>
      <c r="F60" s="1"/>
      <c r="G60" s="1"/>
    </row>
  </sheetData>
  <mergeCells count="1">
    <mergeCell ref="B1:G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sqref="A1:I67"/>
    </sheetView>
  </sheetViews>
  <sheetFormatPr defaultRowHeight="15" x14ac:dyDescent="0.25"/>
  <cols>
    <col min="1" max="1" width="39.5703125" customWidth="1"/>
    <col min="2" max="2" width="11.140625" customWidth="1"/>
    <col min="3" max="3" width="13.5703125" customWidth="1"/>
    <col min="4" max="4" width="12.7109375" customWidth="1"/>
    <col min="5" max="5" width="12.140625" customWidth="1"/>
    <col min="6" max="6" width="10.7109375" customWidth="1"/>
    <col min="7" max="7" width="12.42578125" customWidth="1"/>
    <col min="8" max="8" width="13.28515625" customWidth="1"/>
    <col min="9" max="9" width="15.28515625" customWidth="1"/>
  </cols>
  <sheetData>
    <row r="1" spans="1:9" x14ac:dyDescent="0.25">
      <c r="A1" s="39" t="s">
        <v>73</v>
      </c>
      <c r="B1" s="62" t="s">
        <v>116</v>
      </c>
      <c r="C1" s="63"/>
      <c r="D1" s="63"/>
      <c r="E1" s="63"/>
      <c r="F1" s="63"/>
      <c r="G1" s="63"/>
      <c r="H1" s="63"/>
      <c r="I1" s="63"/>
    </row>
    <row r="2" spans="1:9" ht="60" x14ac:dyDescent="0.25">
      <c r="A2" s="29" t="s">
        <v>0</v>
      </c>
      <c r="B2" s="17" t="s">
        <v>105</v>
      </c>
      <c r="C2" s="17" t="s">
        <v>106</v>
      </c>
      <c r="D2" s="17" t="s">
        <v>107</v>
      </c>
      <c r="E2" s="17" t="s">
        <v>108</v>
      </c>
      <c r="F2" s="17" t="s">
        <v>109</v>
      </c>
      <c r="G2" s="17" t="s">
        <v>110</v>
      </c>
      <c r="H2" s="17" t="s">
        <v>133</v>
      </c>
      <c r="I2" s="17" t="s">
        <v>138</v>
      </c>
    </row>
    <row r="3" spans="1:9" x14ac:dyDescent="0.25">
      <c r="A3" s="11" t="s">
        <v>1</v>
      </c>
      <c r="B3" s="13" t="s">
        <v>135</v>
      </c>
      <c r="C3" s="13" t="s">
        <v>136</v>
      </c>
      <c r="D3" s="13" t="s">
        <v>111</v>
      </c>
      <c r="E3" s="13" t="s">
        <v>112</v>
      </c>
      <c r="F3" s="13" t="s">
        <v>113</v>
      </c>
      <c r="G3" s="13" t="s">
        <v>114</v>
      </c>
      <c r="H3" s="13" t="s">
        <v>115</v>
      </c>
      <c r="I3" s="13" t="s">
        <v>137</v>
      </c>
    </row>
    <row r="4" spans="1:9" x14ac:dyDescent="0.25">
      <c r="A4" s="7" t="s">
        <v>2</v>
      </c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7" t="s">
        <v>3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7" t="s">
        <v>4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7" t="s">
        <v>5</v>
      </c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7" t="s">
        <v>6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7" t="s">
        <v>7</v>
      </c>
      <c r="B9" s="18"/>
      <c r="C9" s="18"/>
      <c r="D9" s="18"/>
      <c r="E9" s="18"/>
      <c r="F9" s="18"/>
      <c r="G9" s="18"/>
      <c r="H9" s="18"/>
      <c r="I9" s="18"/>
    </row>
    <row r="10" spans="1:9" x14ac:dyDescent="0.25">
      <c r="A10" s="7" t="s">
        <v>8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1" t="s">
        <v>9</v>
      </c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7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11" t="s">
        <v>10</v>
      </c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A14" s="7" t="s">
        <v>11</v>
      </c>
      <c r="B14" s="18"/>
      <c r="C14" s="18">
        <v>20</v>
      </c>
      <c r="D14" s="18">
        <f>'Mapa3 Materiais'!F14</f>
        <v>4000</v>
      </c>
      <c r="E14" s="18"/>
      <c r="F14" s="18">
        <v>15</v>
      </c>
      <c r="G14" s="18">
        <f>Água!B14</f>
        <v>5</v>
      </c>
      <c r="H14" s="18"/>
      <c r="I14" s="18"/>
    </row>
    <row r="15" spans="1:9" x14ac:dyDescent="0.25">
      <c r="A15" s="7" t="s">
        <v>12</v>
      </c>
      <c r="B15" s="18"/>
      <c r="C15" s="18">
        <v>18</v>
      </c>
      <c r="D15" s="18">
        <f>'Mapa3 Materiais'!F15</f>
        <v>4800</v>
      </c>
      <c r="E15" s="18"/>
      <c r="F15" s="18">
        <v>20</v>
      </c>
      <c r="G15" s="18">
        <f>Água!B15</f>
        <v>4</v>
      </c>
      <c r="H15" s="18"/>
      <c r="I15" s="18"/>
    </row>
    <row r="16" spans="1:9" x14ac:dyDescent="0.25">
      <c r="A16" s="7" t="s">
        <v>207</v>
      </c>
      <c r="B16" s="18"/>
      <c r="C16" s="18">
        <v>4</v>
      </c>
      <c r="D16" s="18">
        <f>'Mapa3 Materiais'!F16</f>
        <v>2125</v>
      </c>
      <c r="E16" s="18"/>
      <c r="F16" s="18">
        <v>4</v>
      </c>
      <c r="G16" s="18">
        <f>Água!B16</f>
        <v>1</v>
      </c>
      <c r="H16" s="18"/>
      <c r="I16" s="18"/>
    </row>
    <row r="17" spans="1:9" x14ac:dyDescent="0.25">
      <c r="A17" s="11" t="s">
        <v>13</v>
      </c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7"/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11" t="s">
        <v>14</v>
      </c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11"/>
      <c r="B20" s="18"/>
      <c r="C20" s="18"/>
      <c r="D20" s="18"/>
      <c r="E20" s="18"/>
      <c r="F20" s="18"/>
      <c r="G20" s="18"/>
      <c r="H20" s="18"/>
      <c r="I20" s="18"/>
    </row>
    <row r="21" spans="1:9" x14ac:dyDescent="0.25">
      <c r="A21" s="11" t="s">
        <v>149</v>
      </c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7" t="s">
        <v>15</v>
      </c>
      <c r="B22" s="18">
        <v>680</v>
      </c>
      <c r="C22" s="18">
        <v>10</v>
      </c>
      <c r="D22" s="18">
        <f>'Mapa3 Materiais'!F22</f>
        <v>1620</v>
      </c>
      <c r="E22" s="18">
        <v>1</v>
      </c>
      <c r="F22" s="18">
        <v>123</v>
      </c>
      <c r="G22" s="18">
        <f>Água!B22</f>
        <v>1</v>
      </c>
      <c r="H22" s="18">
        <f>'Mapa5 Síntese Estruturais'!G22</f>
        <v>34552.214109510969</v>
      </c>
      <c r="I22" s="18"/>
    </row>
    <row r="23" spans="1:9" x14ac:dyDescent="0.25">
      <c r="A23" s="11" t="s">
        <v>16</v>
      </c>
      <c r="B23" s="18"/>
      <c r="C23" s="18"/>
      <c r="D23" s="18"/>
      <c r="E23" s="18"/>
      <c r="F23" s="18"/>
      <c r="G23" s="18"/>
      <c r="H23" s="18"/>
      <c r="I23" s="18"/>
    </row>
    <row r="24" spans="1:9" x14ac:dyDescent="0.25">
      <c r="A24" s="7"/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A25" s="11" t="s">
        <v>17</v>
      </c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7" t="s">
        <v>18</v>
      </c>
      <c r="B26" s="18">
        <v>420</v>
      </c>
      <c r="C26" s="18">
        <v>12</v>
      </c>
      <c r="D26" s="18">
        <f>'Mapa3 Materiais'!F26</f>
        <v>1035</v>
      </c>
      <c r="E26" s="18">
        <v>1</v>
      </c>
      <c r="F26" s="18">
        <v>126</v>
      </c>
      <c r="G26" s="18">
        <f>Água!B26</f>
        <v>12</v>
      </c>
      <c r="H26" s="18">
        <f>'Mapa5 Síntese Estruturais'!G26</f>
        <v>55570.351919241606</v>
      </c>
      <c r="I26" s="18"/>
    </row>
    <row r="27" spans="1:9" x14ac:dyDescent="0.25">
      <c r="A27" s="7" t="s">
        <v>19</v>
      </c>
      <c r="B27" s="18">
        <v>600</v>
      </c>
      <c r="C27" s="18">
        <v>14</v>
      </c>
      <c r="D27" s="18">
        <f>'Mapa3 Materiais'!F27</f>
        <v>819</v>
      </c>
      <c r="E27" s="18">
        <v>1</v>
      </c>
      <c r="F27" s="18">
        <v>98</v>
      </c>
      <c r="G27" s="18">
        <f>Água!B27</f>
        <v>10</v>
      </c>
      <c r="H27" s="18">
        <f>'Mapa5 Síntese Estruturais'!G27</f>
        <v>59371.366811576961</v>
      </c>
      <c r="I27" s="18"/>
    </row>
    <row r="28" spans="1:9" x14ac:dyDescent="0.25">
      <c r="A28" s="7" t="s">
        <v>20</v>
      </c>
      <c r="B28" s="18">
        <v>640</v>
      </c>
      <c r="C28" s="18">
        <v>17</v>
      </c>
      <c r="D28" s="18">
        <f>'Mapa3 Materiais'!F28</f>
        <v>920</v>
      </c>
      <c r="E28" s="18">
        <v>1</v>
      </c>
      <c r="F28" s="18">
        <v>24</v>
      </c>
      <c r="G28" s="18">
        <f>Água!B28</f>
        <v>10</v>
      </c>
      <c r="H28" s="18">
        <f>'Mapa5 Síntese Estruturais'!G28</f>
        <v>79197.304078642919</v>
      </c>
      <c r="I28" s="18"/>
    </row>
    <row r="29" spans="1:9" x14ac:dyDescent="0.25">
      <c r="A29" s="7" t="s">
        <v>21</v>
      </c>
      <c r="B29" s="18">
        <v>676</v>
      </c>
      <c r="C29" s="18">
        <v>8</v>
      </c>
      <c r="D29" s="18">
        <f>'Mapa3 Materiais'!F29</f>
        <v>734</v>
      </c>
      <c r="E29" s="18"/>
      <c r="F29" s="18">
        <v>120</v>
      </c>
      <c r="G29" s="18">
        <f>Água!B29</f>
        <v>2</v>
      </c>
      <c r="H29" s="18">
        <f>'Mapa5 Síntese Estruturais'!G29</f>
        <v>31355.256730700887</v>
      </c>
      <c r="I29" s="18"/>
    </row>
    <row r="30" spans="1:9" x14ac:dyDescent="0.25">
      <c r="A30" s="7" t="s">
        <v>22</v>
      </c>
      <c r="B30" s="18">
        <v>820</v>
      </c>
      <c r="C30" s="18">
        <v>10</v>
      </c>
      <c r="D30" s="18">
        <f>'Mapa3 Materiais'!F30</f>
        <v>595</v>
      </c>
      <c r="E30" s="18">
        <v>1</v>
      </c>
      <c r="F30" s="18">
        <v>90</v>
      </c>
      <c r="G30" s="18">
        <f>Água!B30</f>
        <v>3</v>
      </c>
      <c r="H30" s="18">
        <f>'Mapa5 Síntese Estruturais'!G30</f>
        <v>43080.332637077816</v>
      </c>
      <c r="I30" s="18"/>
    </row>
    <row r="31" spans="1:9" x14ac:dyDescent="0.25">
      <c r="A31" s="7" t="s">
        <v>23</v>
      </c>
      <c r="B31" s="18">
        <v>420</v>
      </c>
      <c r="C31" s="18">
        <v>8</v>
      </c>
      <c r="D31" s="18">
        <f>'Mapa3 Materiais'!F31</f>
        <v>518</v>
      </c>
      <c r="E31" s="18"/>
      <c r="F31" s="18">
        <v>230</v>
      </c>
      <c r="G31" s="18">
        <f>Água!B31</f>
        <v>1</v>
      </c>
      <c r="H31" s="18">
        <f>'Mapa5 Síntese Estruturais'!G31</f>
        <v>26128.202877844327</v>
      </c>
      <c r="I31" s="18"/>
    </row>
    <row r="32" spans="1:9" x14ac:dyDescent="0.25">
      <c r="A32" s="7" t="s">
        <v>24</v>
      </c>
      <c r="B32" s="18">
        <v>380</v>
      </c>
      <c r="C32" s="18">
        <v>10</v>
      </c>
      <c r="D32" s="18">
        <f>'Mapa3 Materiais'!F32</f>
        <v>532</v>
      </c>
      <c r="E32" s="18">
        <v>1</v>
      </c>
      <c r="F32" s="18">
        <v>121</v>
      </c>
      <c r="G32" s="18">
        <f>Água!B32</f>
        <v>3</v>
      </c>
      <c r="H32" s="18">
        <f>'Mapa5 Síntese Estruturais'!G32</f>
        <v>35746.101869259015</v>
      </c>
      <c r="I32" s="18"/>
    </row>
    <row r="33" spans="1:9" x14ac:dyDescent="0.25">
      <c r="A33" s="7" t="s">
        <v>25</v>
      </c>
      <c r="B33" s="18">
        <v>390</v>
      </c>
      <c r="C33" s="18">
        <v>10</v>
      </c>
      <c r="D33" s="18">
        <f>'Mapa3 Materiais'!F33</f>
        <v>643</v>
      </c>
      <c r="E33" s="18">
        <v>1</v>
      </c>
      <c r="F33" s="18">
        <v>140</v>
      </c>
      <c r="G33" s="18">
        <f>Água!B33</f>
        <v>6</v>
      </c>
      <c r="H33" s="18">
        <f>'Mapa5 Síntese Estruturais'!G33</f>
        <v>43222.920635948154</v>
      </c>
      <c r="I33" s="18"/>
    </row>
    <row r="34" spans="1:9" x14ac:dyDescent="0.25">
      <c r="A34" s="7" t="s">
        <v>26</v>
      </c>
      <c r="B34" s="18">
        <v>460</v>
      </c>
      <c r="C34" s="18">
        <v>8</v>
      </c>
      <c r="D34" s="18">
        <f>'Mapa3 Materiais'!F34</f>
        <v>580</v>
      </c>
      <c r="E34" s="18"/>
      <c r="F34" s="18">
        <v>21</v>
      </c>
      <c r="G34" s="18">
        <f>Água!B34</f>
        <v>2</v>
      </c>
      <c r="H34" s="18">
        <f>'Mapa5 Síntese Estruturais'!G34</f>
        <v>27185.857695044935</v>
      </c>
      <c r="I34" s="18"/>
    </row>
    <row r="35" spans="1:9" x14ac:dyDescent="0.25">
      <c r="A35" s="7" t="s">
        <v>27</v>
      </c>
      <c r="B35" s="18">
        <v>640</v>
      </c>
      <c r="C35" s="18">
        <v>14</v>
      </c>
      <c r="D35" s="18">
        <f>'Mapa3 Materiais'!F35</f>
        <v>450</v>
      </c>
      <c r="E35" s="18">
        <v>1</v>
      </c>
      <c r="F35" s="18">
        <v>240</v>
      </c>
      <c r="G35" s="18">
        <f>Água!B35</f>
        <v>3</v>
      </c>
      <c r="H35" s="18">
        <f>'Mapa5 Síntese Estruturais'!G35</f>
        <v>50957.491584832896</v>
      </c>
      <c r="I35" s="18"/>
    </row>
    <row r="36" spans="1:9" x14ac:dyDescent="0.25">
      <c r="A36" s="7" t="s">
        <v>28</v>
      </c>
      <c r="B36" s="18">
        <v>620</v>
      </c>
      <c r="C36" s="18">
        <v>12</v>
      </c>
      <c r="D36" s="18">
        <f>'Mapa3 Materiais'!F36</f>
        <v>660</v>
      </c>
      <c r="E36" s="18"/>
      <c r="F36" s="18">
        <v>114</v>
      </c>
      <c r="G36" s="18">
        <f>Água!B36</f>
        <v>1</v>
      </c>
      <c r="H36" s="18">
        <f>'Mapa5 Síntese Estruturais'!G36</f>
        <v>44156.47552794416</v>
      </c>
      <c r="I36" s="18"/>
    </row>
    <row r="37" spans="1:9" x14ac:dyDescent="0.25">
      <c r="A37" s="7" t="s">
        <v>29</v>
      </c>
      <c r="B37" s="18">
        <v>580</v>
      </c>
      <c r="C37" s="18">
        <v>10</v>
      </c>
      <c r="D37" s="18">
        <f>'Mapa3 Materiais'!F37</f>
        <v>664</v>
      </c>
      <c r="E37" s="18">
        <v>1</v>
      </c>
      <c r="F37" s="18">
        <v>45</v>
      </c>
      <c r="G37" s="18">
        <f>Água!B37</f>
        <v>6</v>
      </c>
      <c r="H37" s="18">
        <f>'Mapa5 Síntese Estruturais'!G37</f>
        <v>42109.4168943408</v>
      </c>
      <c r="I37" s="18"/>
    </row>
    <row r="38" spans="1:9" x14ac:dyDescent="0.25">
      <c r="A38" s="7" t="s">
        <v>30</v>
      </c>
      <c r="B38" s="18">
        <v>558</v>
      </c>
      <c r="C38" s="18">
        <v>15</v>
      </c>
      <c r="D38" s="18">
        <f>'Mapa3 Materiais'!F38</f>
        <v>997</v>
      </c>
      <c r="E38" s="18">
        <v>1</v>
      </c>
      <c r="F38" s="18">
        <v>53</v>
      </c>
      <c r="G38" s="18">
        <f>Água!B38</f>
        <v>6</v>
      </c>
      <c r="H38" s="18">
        <f>'Mapa5 Síntese Estruturais'!G38</f>
        <v>51689.778042869293</v>
      </c>
      <c r="I38" s="18"/>
    </row>
    <row r="39" spans="1:9" x14ac:dyDescent="0.25">
      <c r="A39" s="7" t="s">
        <v>31</v>
      </c>
      <c r="B39" s="18">
        <v>640</v>
      </c>
      <c r="C39" s="18">
        <v>8</v>
      </c>
      <c r="D39" s="18">
        <f>'Mapa3 Materiais'!F39</f>
        <v>320</v>
      </c>
      <c r="E39" s="18"/>
      <c r="F39" s="18">
        <v>67</v>
      </c>
      <c r="G39" s="18">
        <f>Água!B39</f>
        <v>3</v>
      </c>
      <c r="H39" s="18">
        <f>'Mapa5 Síntese Estruturais'!G39</f>
        <v>27850.629541548591</v>
      </c>
      <c r="I39" s="18"/>
    </row>
    <row r="40" spans="1:9" x14ac:dyDescent="0.25">
      <c r="A40" s="11" t="s">
        <v>32</v>
      </c>
      <c r="B40" s="18"/>
      <c r="C40" s="18"/>
      <c r="D40" s="18"/>
      <c r="E40" s="18"/>
      <c r="F40" s="18"/>
      <c r="G40" s="18"/>
      <c r="H40" s="18"/>
      <c r="I40" s="18"/>
    </row>
    <row r="41" spans="1:9" x14ac:dyDescent="0.25">
      <c r="A41" s="11" t="s">
        <v>33</v>
      </c>
      <c r="B41" s="18"/>
      <c r="C41" s="18"/>
      <c r="D41" s="18"/>
      <c r="E41" s="18"/>
      <c r="F41" s="18"/>
      <c r="G41" s="18"/>
      <c r="H41" s="18"/>
      <c r="I41" s="18"/>
    </row>
    <row r="42" spans="1:9" x14ac:dyDescent="0.25">
      <c r="A42" s="7"/>
      <c r="B42" s="18"/>
      <c r="C42" s="18"/>
      <c r="D42" s="18"/>
      <c r="E42" s="18"/>
      <c r="F42" s="18"/>
      <c r="G42" s="18"/>
      <c r="H42" s="18"/>
      <c r="I42" s="18"/>
    </row>
    <row r="43" spans="1:9" x14ac:dyDescent="0.25">
      <c r="A43" s="11" t="s">
        <v>34</v>
      </c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7" t="s">
        <v>35</v>
      </c>
      <c r="B44" s="18">
        <v>108</v>
      </c>
      <c r="C44" s="18">
        <v>5</v>
      </c>
      <c r="D44" s="18">
        <f>'Mapa3 Materiais'!F44</f>
        <v>800</v>
      </c>
      <c r="E44" s="18">
        <v>1</v>
      </c>
      <c r="F44" s="18"/>
      <c r="G44" s="18">
        <f>Água!B44</f>
        <v>1</v>
      </c>
      <c r="H44" s="18"/>
      <c r="I44" s="18">
        <f>'Pessoal Coop'!B45</f>
        <v>5</v>
      </c>
    </row>
    <row r="45" spans="1:9" x14ac:dyDescent="0.25">
      <c r="A45" s="7" t="s">
        <v>36</v>
      </c>
      <c r="B45" s="18">
        <v>64</v>
      </c>
      <c r="C45" s="18">
        <v>2</v>
      </c>
      <c r="D45" s="18">
        <f>'Mapa3 Materiais'!F45</f>
        <v>32</v>
      </c>
      <c r="E45" s="18">
        <v>1</v>
      </c>
      <c r="F45" s="18"/>
      <c r="G45" s="18">
        <f>Água!B45</f>
        <v>1</v>
      </c>
      <c r="H45" s="18"/>
      <c r="I45" s="18">
        <f>'Pessoal Coop'!B46</f>
        <v>2</v>
      </c>
    </row>
    <row r="46" spans="1:9" x14ac:dyDescent="0.25">
      <c r="A46" s="7" t="s">
        <v>37</v>
      </c>
      <c r="B46" s="18">
        <v>500</v>
      </c>
      <c r="C46" s="18">
        <v>6</v>
      </c>
      <c r="D46" s="18">
        <f>'Mapa3 Materiais'!F46</f>
        <v>1045</v>
      </c>
      <c r="E46" s="18">
        <v>2</v>
      </c>
      <c r="F46" s="18">
        <v>62</v>
      </c>
      <c r="G46" s="18">
        <f>Água!B46</f>
        <v>2</v>
      </c>
      <c r="H46" s="18"/>
      <c r="I46" s="18">
        <f>'Pessoal Coop'!B47</f>
        <v>6</v>
      </c>
    </row>
    <row r="47" spans="1:9" x14ac:dyDescent="0.25">
      <c r="A47" s="11" t="s">
        <v>38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25">
      <c r="A48" s="7"/>
      <c r="B48" s="18"/>
      <c r="C48" s="18"/>
      <c r="D48" s="18"/>
      <c r="E48" s="18"/>
      <c r="F48" s="18"/>
      <c r="G48" s="18"/>
      <c r="H48" s="18"/>
      <c r="I48" s="18"/>
    </row>
    <row r="49" spans="1:9" x14ac:dyDescent="0.25">
      <c r="A49" s="11" t="s">
        <v>39</v>
      </c>
      <c r="B49" s="18"/>
      <c r="C49" s="18"/>
      <c r="D49" s="18"/>
      <c r="E49" s="18"/>
      <c r="F49" s="18"/>
      <c r="G49" s="18"/>
      <c r="H49" s="18"/>
      <c r="I49" s="18"/>
    </row>
    <row r="50" spans="1:9" x14ac:dyDescent="0.25">
      <c r="A50" s="7" t="s">
        <v>40</v>
      </c>
      <c r="B50" s="18">
        <v>88</v>
      </c>
      <c r="C50" s="18">
        <v>4</v>
      </c>
      <c r="D50" s="18">
        <f>'Mapa3 Materiais'!F50</f>
        <v>131</v>
      </c>
      <c r="E50" s="18"/>
      <c r="F50" s="18"/>
      <c r="G50" s="18">
        <f>Água!B50</f>
        <v>1</v>
      </c>
      <c r="H50" s="18"/>
      <c r="I50" s="18">
        <f>'Pessoal Coop'!B51</f>
        <v>4</v>
      </c>
    </row>
    <row r="51" spans="1:9" x14ac:dyDescent="0.25">
      <c r="A51" s="7" t="s">
        <v>41</v>
      </c>
      <c r="B51" s="18">
        <v>192</v>
      </c>
      <c r="C51" s="18">
        <v>10</v>
      </c>
      <c r="D51" s="18">
        <f>'Mapa3 Materiais'!F51</f>
        <v>287</v>
      </c>
      <c r="E51" s="18">
        <v>5</v>
      </c>
      <c r="F51" s="18"/>
      <c r="G51" s="18">
        <f>Água!B51</f>
        <v>2</v>
      </c>
      <c r="H51" s="18"/>
      <c r="I51" s="18">
        <f>'Pessoal Coop'!B52</f>
        <v>10</v>
      </c>
    </row>
    <row r="52" spans="1:9" x14ac:dyDescent="0.25">
      <c r="A52" s="7" t="s">
        <v>42</v>
      </c>
      <c r="B52" s="18">
        <v>56</v>
      </c>
      <c r="C52" s="18">
        <v>2</v>
      </c>
      <c r="D52" s="18">
        <f>'Mapa3 Materiais'!F52</f>
        <v>55</v>
      </c>
      <c r="E52" s="18">
        <v>1</v>
      </c>
      <c r="F52" s="18"/>
      <c r="G52" s="18">
        <f>Água!B52</f>
        <v>1</v>
      </c>
      <c r="H52" s="18"/>
      <c r="I52" s="18">
        <f>'Pessoal Coop'!B53</f>
        <v>2</v>
      </c>
    </row>
    <row r="53" spans="1:9" x14ac:dyDescent="0.25">
      <c r="A53" s="7" t="s">
        <v>43</v>
      </c>
      <c r="B53" s="18">
        <v>152</v>
      </c>
      <c r="C53" s="18">
        <v>2</v>
      </c>
      <c r="D53" s="18">
        <f>'Mapa3 Materiais'!F53</f>
        <v>430</v>
      </c>
      <c r="E53" s="18"/>
      <c r="F53" s="18"/>
      <c r="G53" s="18">
        <f>Água!B53</f>
        <v>1</v>
      </c>
      <c r="H53" s="18"/>
      <c r="I53" s="18">
        <f>'Pessoal Coop'!B54</f>
        <v>2</v>
      </c>
    </row>
    <row r="54" spans="1:9" x14ac:dyDescent="0.25">
      <c r="A54" s="11" t="s">
        <v>44</v>
      </c>
      <c r="B54" s="18"/>
      <c r="C54" s="18"/>
      <c r="D54" s="18"/>
      <c r="E54" s="18"/>
      <c r="F54" s="18"/>
      <c r="G54" s="18"/>
      <c r="H54" s="18"/>
      <c r="I54" s="18"/>
    </row>
    <row r="55" spans="1:9" x14ac:dyDescent="0.25">
      <c r="A55" s="7"/>
      <c r="B55" s="18"/>
      <c r="C55" s="18"/>
      <c r="D55" s="18"/>
      <c r="E55" s="18"/>
      <c r="F55" s="18"/>
      <c r="G55" s="18"/>
      <c r="H55" s="18"/>
      <c r="I55" s="18"/>
    </row>
    <row r="56" spans="1:9" x14ac:dyDescent="0.25">
      <c r="A56" s="11" t="s">
        <v>45</v>
      </c>
      <c r="B56" s="21">
        <f>SUM(B4:B55)</f>
        <v>9684</v>
      </c>
      <c r="C56" s="41">
        <f>SUM(C4:C53)</f>
        <v>239</v>
      </c>
      <c r="D56" s="21">
        <f>SUM(D14:D55)</f>
        <v>24792</v>
      </c>
      <c r="E56" s="21">
        <f>SUM(E22:E55)</f>
        <v>20</v>
      </c>
      <c r="F56" s="21">
        <f>SUM(F14:F55)</f>
        <v>1713</v>
      </c>
      <c r="G56" s="21">
        <f>SUM(G14:G55)</f>
        <v>88</v>
      </c>
      <c r="H56" s="21">
        <f>SUM(H22:H55)</f>
        <v>652173.70095638337</v>
      </c>
      <c r="I56" s="21">
        <f>SUM(I44:I55)</f>
        <v>31</v>
      </c>
    </row>
    <row r="57" spans="1:9" x14ac:dyDescent="0.25">
      <c r="A57" s="7"/>
      <c r="B57" s="18"/>
      <c r="C57" s="18"/>
      <c r="D57" s="18"/>
      <c r="E57" s="18"/>
      <c r="F57" s="18"/>
      <c r="G57" s="18"/>
      <c r="H57" s="18"/>
      <c r="I57" s="18"/>
    </row>
    <row r="58" spans="1:9" x14ac:dyDescent="0.25">
      <c r="A58" s="7" t="s">
        <v>126</v>
      </c>
      <c r="B58" s="18">
        <f>'Mapa5 Síntese Estruturais'!$G$4</f>
        <v>20296.044508453098</v>
      </c>
      <c r="C58" s="18">
        <f>'Mapa5 Síntese Estruturais'!$G$5</f>
        <v>21294.486675723558</v>
      </c>
      <c r="D58" s="18">
        <f>'Mapa5 Síntese Estruturais'!$G$6</f>
        <v>23021.406043246847</v>
      </c>
      <c r="E58" s="18">
        <f>'Mapa5 Síntese Estruturais'!$G$7</f>
        <v>47395.843256706728</v>
      </c>
      <c r="F58" s="18">
        <f>'Mapa5 Síntese Estruturais'!$G$8</f>
        <v>43135.226058907268</v>
      </c>
      <c r="G58" s="18">
        <f>'Mapa5 Síntese Estruturais'!$G$9</f>
        <v>9171.21065709082</v>
      </c>
      <c r="H58" s="18">
        <f>'Mapa5 Síntese Estruturais'!$G$10</f>
        <v>36933.048409807889</v>
      </c>
      <c r="I58" s="18">
        <f>'Mapa6 Rateios Apoio'!B16+'Mapa6 Rateios Apoio'!D16+'Mapa6 Rateios Apoio'!E16+'Mapa6 Rateios Apoio'!G16+'Mapa6 Rateios Apoio'!H16</f>
        <v>17326.214300354128</v>
      </c>
    </row>
    <row r="59" spans="1:9" x14ac:dyDescent="0.25">
      <c r="A59" s="7" t="s">
        <v>127</v>
      </c>
      <c r="B59" s="18">
        <f>B58/B56</f>
        <v>2.0958327662590972</v>
      </c>
      <c r="C59" s="18"/>
      <c r="D59" s="18"/>
      <c r="E59" s="18"/>
      <c r="F59" s="18"/>
      <c r="G59" s="18"/>
      <c r="H59" s="18"/>
      <c r="I59" s="18"/>
    </row>
    <row r="60" spans="1:9" x14ac:dyDescent="0.25">
      <c r="A60" s="7" t="s">
        <v>128</v>
      </c>
      <c r="B60" s="18"/>
      <c r="C60" s="18">
        <f>C58/C56</f>
        <v>89.098270609721993</v>
      </c>
      <c r="D60" s="18"/>
      <c r="E60" s="18"/>
      <c r="F60" s="18"/>
      <c r="G60" s="18"/>
      <c r="H60" s="18"/>
      <c r="I60" s="18"/>
    </row>
    <row r="61" spans="1:9" x14ac:dyDescent="0.25">
      <c r="A61" s="7" t="s">
        <v>129</v>
      </c>
      <c r="B61" s="18"/>
      <c r="C61" s="18"/>
      <c r="D61" s="18">
        <f>D58/D56</f>
        <v>0.92858204433877245</v>
      </c>
      <c r="E61" s="18"/>
      <c r="F61" s="18"/>
      <c r="G61" s="18"/>
      <c r="H61" s="18"/>
      <c r="I61" s="18"/>
    </row>
    <row r="62" spans="1:9" x14ac:dyDescent="0.25">
      <c r="A62" s="7" t="s">
        <v>130</v>
      </c>
      <c r="B62" s="18"/>
      <c r="C62" s="18"/>
      <c r="D62" s="18"/>
      <c r="E62" s="18">
        <f>E58/E56</f>
        <v>2369.7921628353365</v>
      </c>
      <c r="F62" s="18"/>
      <c r="G62" s="18"/>
      <c r="H62" s="18"/>
      <c r="I62" s="18"/>
    </row>
    <row r="63" spans="1:9" x14ac:dyDescent="0.25">
      <c r="A63" s="7" t="s">
        <v>131</v>
      </c>
      <c r="B63" s="18"/>
      <c r="C63" s="18"/>
      <c r="D63" s="18"/>
      <c r="E63" s="18"/>
      <c r="F63" s="18">
        <f>F58/F56</f>
        <v>25.18110102679934</v>
      </c>
      <c r="G63" s="18"/>
      <c r="H63" s="18"/>
      <c r="I63" s="18"/>
    </row>
    <row r="64" spans="1:9" x14ac:dyDescent="0.25">
      <c r="A64" s="7" t="s">
        <v>132</v>
      </c>
      <c r="B64" s="18"/>
      <c r="C64" s="18"/>
      <c r="D64" s="18"/>
      <c r="E64" s="18"/>
      <c r="F64" s="18"/>
      <c r="G64" s="18">
        <f>G58/G56</f>
        <v>104.2183029214866</v>
      </c>
      <c r="H64" s="18"/>
      <c r="I64" s="18"/>
    </row>
    <row r="65" spans="1:9" x14ac:dyDescent="0.25">
      <c r="A65" s="7" t="s">
        <v>134</v>
      </c>
      <c r="B65" s="18"/>
      <c r="C65" s="18"/>
      <c r="D65" s="18"/>
      <c r="E65" s="18"/>
      <c r="F65" s="18"/>
      <c r="G65" s="18"/>
      <c r="H65" s="18">
        <f>H58/H56</f>
        <v>5.6630692644685357E-2</v>
      </c>
      <c r="I65" s="18"/>
    </row>
    <row r="66" spans="1:9" x14ac:dyDescent="0.25">
      <c r="A66" s="7" t="s">
        <v>140</v>
      </c>
      <c r="B66" s="18"/>
      <c r="C66" s="18"/>
      <c r="D66" s="18"/>
      <c r="E66" s="18"/>
      <c r="F66" s="18"/>
      <c r="G66" s="18"/>
      <c r="H66" s="18"/>
      <c r="I66" s="18">
        <f>I58/I56</f>
        <v>558.91013872110091</v>
      </c>
    </row>
    <row r="67" spans="1:9" ht="30" x14ac:dyDescent="0.25">
      <c r="A67" s="40" t="s">
        <v>139</v>
      </c>
      <c r="B67" s="18"/>
      <c r="C67" s="18"/>
      <c r="D67" s="18"/>
      <c r="E67" s="18"/>
      <c r="F67" s="18"/>
      <c r="G67" s="18"/>
      <c r="H67" s="18"/>
      <c r="I67" s="18"/>
    </row>
    <row r="68" spans="1:9" x14ac:dyDescent="0.25">
      <c r="B68" s="6"/>
    </row>
  </sheetData>
  <mergeCells count="1">
    <mergeCell ref="B1:I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view="pageBreakPreview" zoomScale="60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N57"/>
    </sheetView>
  </sheetViews>
  <sheetFormatPr defaultRowHeight="15" x14ac:dyDescent="0.25"/>
  <cols>
    <col min="1" max="1" width="39.42578125" customWidth="1"/>
    <col min="2" max="2" width="15.7109375" customWidth="1"/>
    <col min="3" max="3" width="11.28515625" customWidth="1"/>
    <col min="4" max="4" width="10.85546875" customWidth="1"/>
    <col min="5" max="5" width="12" customWidth="1"/>
    <col min="6" max="6" width="10.85546875" customWidth="1"/>
    <col min="7" max="7" width="11" customWidth="1"/>
    <col min="8" max="8" width="11.5703125" customWidth="1"/>
    <col min="9" max="9" width="11.140625" customWidth="1"/>
    <col min="10" max="10" width="17.85546875" customWidth="1"/>
    <col min="11" max="11" width="16.28515625" customWidth="1"/>
    <col min="12" max="13" width="13.140625" customWidth="1"/>
    <col min="14" max="14" width="16.28515625" customWidth="1"/>
  </cols>
  <sheetData>
    <row r="1" spans="1:14" x14ac:dyDescent="0.25">
      <c r="A1" s="31" t="s">
        <v>73</v>
      </c>
      <c r="B1" s="64" t="s">
        <v>117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60" x14ac:dyDescent="0.25">
      <c r="A2" s="29" t="s">
        <v>0</v>
      </c>
      <c r="B2" s="17" t="s">
        <v>104</v>
      </c>
      <c r="C2" s="17" t="s">
        <v>118</v>
      </c>
      <c r="D2" s="17" t="s">
        <v>119</v>
      </c>
      <c r="E2" s="17" t="s">
        <v>120</v>
      </c>
      <c r="F2" s="17" t="s">
        <v>121</v>
      </c>
      <c r="G2" s="17" t="s">
        <v>122</v>
      </c>
      <c r="H2" s="17" t="s">
        <v>123</v>
      </c>
      <c r="I2" s="17" t="s">
        <v>124</v>
      </c>
      <c r="J2" s="48" t="s">
        <v>208</v>
      </c>
      <c r="K2" s="17" t="s">
        <v>125</v>
      </c>
      <c r="L2" s="17" t="s">
        <v>141</v>
      </c>
      <c r="M2" s="17" t="s">
        <v>142</v>
      </c>
      <c r="N2" s="17" t="s">
        <v>143</v>
      </c>
    </row>
    <row r="3" spans="1:14" x14ac:dyDescent="0.25">
      <c r="A3" s="11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  <c r="M3" s="7"/>
      <c r="N3" s="7"/>
    </row>
    <row r="4" spans="1:14" x14ac:dyDescent="0.25">
      <c r="A4" s="7" t="s">
        <v>2</v>
      </c>
      <c r="B4" s="9">
        <f>'Mapa5 Síntese Estruturais'!G4</f>
        <v>20296.044508453098</v>
      </c>
      <c r="C4" s="9"/>
      <c r="D4" s="9"/>
      <c r="E4" s="9"/>
      <c r="F4" s="9"/>
      <c r="G4" s="9"/>
      <c r="H4" s="9"/>
      <c r="I4" s="9"/>
      <c r="J4" s="9"/>
      <c r="K4" s="9"/>
      <c r="L4" s="7"/>
      <c r="M4" s="7"/>
      <c r="N4" s="7"/>
    </row>
    <row r="5" spans="1:14" x14ac:dyDescent="0.25">
      <c r="A5" s="7" t="s">
        <v>3</v>
      </c>
      <c r="B5" s="9">
        <f>'Mapa5 Síntese Estruturais'!G5</f>
        <v>21294.486675723558</v>
      </c>
      <c r="C5" s="9"/>
      <c r="D5" s="9"/>
      <c r="E5" s="9"/>
      <c r="F5" s="9"/>
      <c r="G5" s="9"/>
      <c r="H5" s="9"/>
      <c r="I5" s="9"/>
      <c r="J5" s="9"/>
      <c r="K5" s="9"/>
      <c r="L5" s="7"/>
      <c r="M5" s="7"/>
      <c r="N5" s="7"/>
    </row>
    <row r="6" spans="1:14" x14ac:dyDescent="0.25">
      <c r="A6" s="7" t="s">
        <v>4</v>
      </c>
      <c r="B6" s="9">
        <f>'Mapa5 Síntese Estruturais'!G6</f>
        <v>23021.406043246847</v>
      </c>
      <c r="C6" s="9"/>
      <c r="D6" s="9"/>
      <c r="E6" s="9"/>
      <c r="F6" s="9"/>
      <c r="G6" s="9"/>
      <c r="H6" s="9"/>
      <c r="I6" s="9"/>
      <c r="J6" s="9"/>
      <c r="K6" s="9"/>
      <c r="L6" s="7"/>
      <c r="M6" s="7"/>
      <c r="N6" s="7"/>
    </row>
    <row r="7" spans="1:14" x14ac:dyDescent="0.25">
      <c r="A7" s="7" t="s">
        <v>5</v>
      </c>
      <c r="B7" s="9">
        <f>'Mapa5 Síntese Estruturais'!G7</f>
        <v>47395.843256706728</v>
      </c>
      <c r="C7" s="9"/>
      <c r="D7" s="9"/>
      <c r="E7" s="9"/>
      <c r="F7" s="9"/>
      <c r="G7" s="9"/>
      <c r="H7" s="9"/>
      <c r="I7" s="9"/>
      <c r="J7" s="9"/>
      <c r="K7" s="9"/>
      <c r="L7" s="7"/>
      <c r="M7" s="7"/>
      <c r="N7" s="7"/>
    </row>
    <row r="8" spans="1:14" x14ac:dyDescent="0.25">
      <c r="A8" s="7" t="s">
        <v>6</v>
      </c>
      <c r="B8" s="9">
        <f>'Mapa5 Síntese Estruturais'!G8</f>
        <v>43135.226058907268</v>
      </c>
      <c r="C8" s="9"/>
      <c r="D8" s="9"/>
      <c r="E8" s="9"/>
      <c r="F8" s="9"/>
      <c r="G8" s="9"/>
      <c r="H8" s="9"/>
      <c r="I8" s="9"/>
      <c r="J8" s="9"/>
      <c r="K8" s="9"/>
      <c r="L8" s="7"/>
      <c r="M8" s="7"/>
      <c r="N8" s="7"/>
    </row>
    <row r="9" spans="1:14" x14ac:dyDescent="0.25">
      <c r="A9" s="7" t="s">
        <v>7</v>
      </c>
      <c r="B9" s="9">
        <f>'Mapa5 Síntese Estruturais'!G9</f>
        <v>9171.21065709082</v>
      </c>
      <c r="C9" s="9"/>
      <c r="D9" s="9"/>
      <c r="E9" s="9"/>
      <c r="F9" s="9"/>
      <c r="G9" s="9"/>
      <c r="H9" s="9"/>
      <c r="I9" s="9"/>
      <c r="J9" s="9"/>
      <c r="K9" s="9"/>
      <c r="L9" s="7"/>
      <c r="M9" s="7"/>
      <c r="N9" s="7"/>
    </row>
    <row r="10" spans="1:14" x14ac:dyDescent="0.25">
      <c r="A10" s="7" t="s">
        <v>8</v>
      </c>
      <c r="B10" s="9">
        <f>'Mapa5 Síntese Estruturais'!G10</f>
        <v>36933.048409807889</v>
      </c>
      <c r="C10" s="9"/>
      <c r="D10" s="9"/>
      <c r="E10" s="9"/>
      <c r="F10" s="9"/>
      <c r="G10" s="9"/>
      <c r="H10" s="9"/>
      <c r="I10" s="9"/>
      <c r="J10" s="9"/>
      <c r="K10" s="9"/>
      <c r="L10" s="7"/>
      <c r="M10" s="7"/>
      <c r="N10" s="7"/>
    </row>
    <row r="11" spans="1:14" x14ac:dyDescent="0.25">
      <c r="A11" s="11" t="s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7"/>
      <c r="M11" s="7"/>
      <c r="N11" s="7"/>
    </row>
    <row r="12" spans="1:14" x14ac:dyDescent="0.2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7"/>
      <c r="M12" s="7"/>
      <c r="N12" s="7"/>
    </row>
    <row r="13" spans="1:14" x14ac:dyDescent="0.25">
      <c r="A13" s="11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7"/>
      <c r="M13" s="7"/>
      <c r="N13" s="7"/>
    </row>
    <row r="14" spans="1:14" x14ac:dyDescent="0.25">
      <c r="A14" s="7" t="s">
        <v>11</v>
      </c>
      <c r="B14" s="9">
        <f>'Mapa5 Síntese Estruturais'!G14</f>
        <v>61815.53333333334</v>
      </c>
      <c r="C14" s="9"/>
      <c r="D14" s="9">
        <f>'Bases de rateio CCapoio'!C$60*'Bases de rateio CCapoio'!C14</f>
        <v>1781.96541219444</v>
      </c>
      <c r="E14" s="9">
        <f>'Bases de rateio CCapoio'!D$61*'Bases de rateio CCapoio'!D14</f>
        <v>3714.3281773550898</v>
      </c>
      <c r="F14" s="9"/>
      <c r="G14" s="9">
        <f>'Bases de rateio CCapoio'!$F$63*'Bases de rateio CCapoio'!F14</f>
        <v>377.71651540199008</v>
      </c>
      <c r="H14" s="9">
        <f>'Bases de rateio CCapoio'!$G$64*'Bases de rateio CCapoio'!G14</f>
        <v>521.09151460743294</v>
      </c>
      <c r="I14" s="9"/>
      <c r="J14" s="9"/>
      <c r="K14" s="9">
        <f>SUM(B14:J14)</f>
        <v>68210.634952892287</v>
      </c>
      <c r="L14" s="7"/>
      <c r="M14" s="7"/>
      <c r="N14" s="7"/>
    </row>
    <row r="15" spans="1:14" x14ac:dyDescent="0.25">
      <c r="A15" s="7" t="s">
        <v>12</v>
      </c>
      <c r="B15" s="9">
        <f>'Mapa5 Síntese Estruturais'!G15</f>
        <v>59731.566666666658</v>
      </c>
      <c r="C15" s="9"/>
      <c r="D15" s="9">
        <f>'Bases de rateio CCapoio'!C$60*'Bases de rateio CCapoio'!C15</f>
        <v>1603.7688709749959</v>
      </c>
      <c r="E15" s="9">
        <f>'Bases de rateio CCapoio'!D$61*'Bases de rateio CCapoio'!D15</f>
        <v>4457.1938128261081</v>
      </c>
      <c r="F15" s="9"/>
      <c r="G15" s="9">
        <f>'Bases de rateio CCapoio'!$F$63*'Bases de rateio CCapoio'!F15</f>
        <v>503.62202053598679</v>
      </c>
      <c r="H15" s="9">
        <f>'Bases de rateio CCapoio'!$G$64*'Bases de rateio CCapoio'!G15</f>
        <v>416.87321168594639</v>
      </c>
      <c r="I15" s="9"/>
      <c r="J15" s="9"/>
      <c r="K15" s="9">
        <f>SUM(B15:J15)</f>
        <v>66713.024582689686</v>
      </c>
      <c r="L15" s="7"/>
      <c r="M15" s="7"/>
      <c r="N15" s="7"/>
    </row>
    <row r="16" spans="1:14" x14ac:dyDescent="0.25">
      <c r="A16" s="7" t="s">
        <v>207</v>
      </c>
      <c r="B16" s="9">
        <f>'Mapa5 Síntese Estruturais'!G16</f>
        <v>14791.641666666665</v>
      </c>
      <c r="C16" s="9"/>
      <c r="D16" s="9">
        <f>'Bases de rateio CCapoio'!C$60*'Bases de rateio CCapoio'!C16</f>
        <v>356.39308243888797</v>
      </c>
      <c r="E16" s="9">
        <f>'Bases de rateio CCapoio'!D$61*'Bases de rateio CCapoio'!D16</f>
        <v>1973.2368442198915</v>
      </c>
      <c r="F16" s="9"/>
      <c r="G16" s="9">
        <f>'Bases de rateio CCapoio'!$F$63*'Bases de rateio CCapoio'!F16</f>
        <v>100.72440410719736</v>
      </c>
      <c r="H16" s="9">
        <f>'Bases de rateio CCapoio'!$G$64*'Bases de rateio CCapoio'!G16</f>
        <v>104.2183029214866</v>
      </c>
      <c r="I16" s="9"/>
      <c r="J16" s="9"/>
      <c r="K16" s="8">
        <v>0</v>
      </c>
      <c r="L16" s="7"/>
      <c r="M16" s="7"/>
      <c r="N16" s="7"/>
    </row>
    <row r="17" spans="1:14" x14ac:dyDescent="0.25">
      <c r="A17" s="7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7"/>
      <c r="M17" s="7"/>
      <c r="N17" s="7"/>
    </row>
    <row r="18" spans="1:14" x14ac:dyDescent="0.2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7"/>
      <c r="M18" s="7"/>
      <c r="N18" s="7"/>
    </row>
    <row r="19" spans="1:14" x14ac:dyDescent="0.25">
      <c r="A19" s="11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7"/>
      <c r="M19" s="7"/>
      <c r="N19" s="7"/>
    </row>
    <row r="20" spans="1:14" x14ac:dyDescent="0.25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7"/>
      <c r="M20" s="7"/>
      <c r="N20" s="7"/>
    </row>
    <row r="21" spans="1:14" x14ac:dyDescent="0.25">
      <c r="A21" s="11" t="s">
        <v>149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7"/>
      <c r="M21" s="7"/>
      <c r="N21" s="7"/>
    </row>
    <row r="22" spans="1:14" x14ac:dyDescent="0.25">
      <c r="A22" s="7" t="s">
        <v>15</v>
      </c>
      <c r="B22" s="9">
        <f>'Mapa5 Síntese Estruturais'!G22</f>
        <v>34552.214109510969</v>
      </c>
      <c r="C22" s="9">
        <f>'Bases de rateio CCapoio'!B$59*'Bases de rateio CCapoio'!B22</f>
        <v>1425.1662810561861</v>
      </c>
      <c r="D22" s="9">
        <f>'Bases de rateio CCapoio'!C$60*'Bases de rateio CCapoio'!C22</f>
        <v>890.98270609721999</v>
      </c>
      <c r="E22" s="9">
        <f>'Bases de rateio CCapoio'!D$61*'Bases de rateio CCapoio'!D22</f>
        <v>1504.3029118288114</v>
      </c>
      <c r="F22" s="9">
        <f>'Bases de rateio CCapoio'!$E$62*'Bases de rateio CCapoio'!E22</f>
        <v>2369.7921628353365</v>
      </c>
      <c r="G22" s="9">
        <f>'Bases de rateio CCapoio'!$F$63*'Bases de rateio CCapoio'!F22</f>
        <v>3097.275426296319</v>
      </c>
      <c r="H22" s="9">
        <f>'Bases de rateio CCapoio'!$G$64*'Bases de rateio CCapoio'!G22</f>
        <v>104.2183029214866</v>
      </c>
      <c r="I22" s="9">
        <f>'Bases de rateio CCapoio'!$H$65*'Bases de rateio CCapoio'!H22</f>
        <v>1956.7158174290764</v>
      </c>
      <c r="J22" s="9"/>
      <c r="K22" s="9">
        <f>SUM(B22:J22)</f>
        <v>45900.667717975397</v>
      </c>
      <c r="L22" s="7"/>
      <c r="M22" s="7"/>
      <c r="N22" s="7"/>
    </row>
    <row r="23" spans="1:14" x14ac:dyDescent="0.25">
      <c r="A23" s="11" t="s">
        <v>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7"/>
      <c r="M23" s="7"/>
      <c r="N23" s="7"/>
    </row>
    <row r="24" spans="1:14" x14ac:dyDescent="0.2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7"/>
      <c r="M24" s="7"/>
      <c r="N24" s="7"/>
    </row>
    <row r="25" spans="1:14" x14ac:dyDescent="0.25">
      <c r="A25" s="11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7"/>
      <c r="M25" s="7"/>
      <c r="N25" s="7"/>
    </row>
    <row r="26" spans="1:14" x14ac:dyDescent="0.25">
      <c r="A26" s="7" t="s">
        <v>18</v>
      </c>
      <c r="B26" s="9">
        <f>'Mapa5 Síntese Estruturais'!G26</f>
        <v>55570.351919241606</v>
      </c>
      <c r="C26" s="9">
        <f>'Bases de rateio CCapoio'!B$59*'Bases de rateio CCapoio'!B26</f>
        <v>880.24976182882085</v>
      </c>
      <c r="D26" s="9">
        <f>'Bases de rateio CCapoio'!C$60*'Bases de rateio CCapoio'!C26</f>
        <v>1069.1792473166638</v>
      </c>
      <c r="E26" s="9">
        <f>'Bases de rateio CCapoio'!D$61*'Bases de rateio CCapoio'!D26</f>
        <v>961.08241589062948</v>
      </c>
      <c r="F26" s="9">
        <f>'Bases de rateio CCapoio'!$E$62*'Bases de rateio CCapoio'!E26</f>
        <v>2369.7921628353365</v>
      </c>
      <c r="G26" s="9">
        <f>'Bases de rateio CCapoio'!$F$63*'Bases de rateio CCapoio'!F26</f>
        <v>3172.8187293767169</v>
      </c>
      <c r="H26" s="9">
        <f>'Bases de rateio CCapoio'!$G$64*'Bases de rateio CCapoio'!G26</f>
        <v>1250.6196350578391</v>
      </c>
      <c r="I26" s="9">
        <f>'Bases de rateio CCapoio'!$H$65*'Bases de rateio CCapoio'!H26</f>
        <v>3146.9875196955722</v>
      </c>
      <c r="J26" s="9"/>
      <c r="K26" s="9">
        <f t="shared" ref="K26:K53" si="0">SUM(B26:J26)</f>
        <v>68421.081391243191</v>
      </c>
      <c r="L26" s="7"/>
      <c r="M26" s="7"/>
      <c r="N26" s="7"/>
    </row>
    <row r="27" spans="1:14" x14ac:dyDescent="0.25">
      <c r="A27" s="7" t="s">
        <v>19</v>
      </c>
      <c r="B27" s="9">
        <f>'Mapa5 Síntese Estruturais'!G27</f>
        <v>59371.366811576961</v>
      </c>
      <c r="C27" s="9">
        <f>'Bases de rateio CCapoio'!B$59*'Bases de rateio CCapoio'!B27</f>
        <v>1257.4996597554584</v>
      </c>
      <c r="D27" s="9">
        <f>'Bases de rateio CCapoio'!C$60*'Bases de rateio CCapoio'!C27</f>
        <v>1247.3757885361078</v>
      </c>
      <c r="E27" s="9">
        <f>'Bases de rateio CCapoio'!D$61*'Bases de rateio CCapoio'!D27</f>
        <v>760.50869431345461</v>
      </c>
      <c r="F27" s="9">
        <f>'Bases de rateio CCapoio'!$E$62*'Bases de rateio CCapoio'!E27</f>
        <v>2369.7921628353365</v>
      </c>
      <c r="G27" s="9">
        <f>'Bases de rateio CCapoio'!$F$63*'Bases de rateio CCapoio'!F27</f>
        <v>2467.7479006263352</v>
      </c>
      <c r="H27" s="9">
        <f>'Bases de rateio CCapoio'!$G$64*'Bases de rateio CCapoio'!G27</f>
        <v>1042.1830292148659</v>
      </c>
      <c r="I27" s="9">
        <f>'Bases de rateio CCapoio'!$H$65*'Bases de rateio CCapoio'!H27</f>
        <v>3362.2416258012877</v>
      </c>
      <c r="J27" s="9"/>
      <c r="K27" s="9">
        <f t="shared" si="0"/>
        <v>71878.71567265979</v>
      </c>
      <c r="L27" s="7"/>
      <c r="M27" s="7"/>
      <c r="N27" s="7"/>
    </row>
    <row r="28" spans="1:14" x14ac:dyDescent="0.25">
      <c r="A28" s="7" t="s">
        <v>20</v>
      </c>
      <c r="B28" s="9">
        <f>'Mapa5 Síntese Estruturais'!G28</f>
        <v>79197.304078642919</v>
      </c>
      <c r="C28" s="9">
        <f>'Bases de rateio CCapoio'!B$59*'Bases de rateio CCapoio'!B28</f>
        <v>1341.3329704058222</v>
      </c>
      <c r="D28" s="9">
        <f>'Bases de rateio CCapoio'!C$60*'Bases de rateio CCapoio'!C28</f>
        <v>1514.6706003652739</v>
      </c>
      <c r="E28" s="9">
        <f>'Bases de rateio CCapoio'!D$61*'Bases de rateio CCapoio'!D28</f>
        <v>854.29548079167068</v>
      </c>
      <c r="F28" s="9">
        <f>'Bases de rateio CCapoio'!$E$62*'Bases de rateio CCapoio'!E28</f>
        <v>2369.7921628353365</v>
      </c>
      <c r="G28" s="9">
        <f>'Bases de rateio CCapoio'!$F$63*'Bases de rateio CCapoio'!F28</f>
        <v>604.34642464318415</v>
      </c>
      <c r="H28" s="9">
        <f>'Bases de rateio CCapoio'!$G$64*'Bases de rateio CCapoio'!G28</f>
        <v>1042.1830292148659</v>
      </c>
      <c r="I28" s="9">
        <f>'Bases de rateio CCapoio'!$H$65*'Bases de rateio CCapoio'!H28</f>
        <v>4484.9981855653132</v>
      </c>
      <c r="J28" s="9"/>
      <c r="K28" s="9">
        <f t="shared" si="0"/>
        <v>91408.922932464397</v>
      </c>
      <c r="L28" s="7"/>
      <c r="M28" s="7"/>
      <c r="N28" s="7"/>
    </row>
    <row r="29" spans="1:14" x14ac:dyDescent="0.25">
      <c r="A29" s="7" t="s">
        <v>21</v>
      </c>
      <c r="B29" s="9">
        <f>'Mapa5 Síntese Estruturais'!G29</f>
        <v>31355.256730700887</v>
      </c>
      <c r="C29" s="9">
        <f>'Bases de rateio CCapoio'!B$59*'Bases de rateio CCapoio'!B29</f>
        <v>1416.7829499911497</v>
      </c>
      <c r="D29" s="9">
        <f>'Bases de rateio CCapoio'!C$60*'Bases de rateio CCapoio'!C29</f>
        <v>712.78616487777595</v>
      </c>
      <c r="E29" s="9">
        <f>'Bases de rateio CCapoio'!D$61*'Bases de rateio CCapoio'!D29</f>
        <v>681.57922054465894</v>
      </c>
      <c r="F29" s="9">
        <f>'Bases de rateio CCapoio'!$E$62*'Bases de rateio CCapoio'!E29</f>
        <v>0</v>
      </c>
      <c r="G29" s="9">
        <f>'Bases de rateio CCapoio'!$F$63*'Bases de rateio CCapoio'!F29</f>
        <v>3021.7321232159206</v>
      </c>
      <c r="H29" s="9">
        <f>'Bases de rateio CCapoio'!$G$64*'Bases de rateio CCapoio'!G29</f>
        <v>208.43660584297319</v>
      </c>
      <c r="I29" s="9">
        <f>'Bases de rateio CCapoio'!$H$65*'Bases de rateio CCapoio'!H29</f>
        <v>1775.6699067115237</v>
      </c>
      <c r="J29" s="9"/>
      <c r="K29" s="9">
        <f t="shared" si="0"/>
        <v>39172.243701884894</v>
      </c>
      <c r="L29" s="7"/>
      <c r="M29" s="7"/>
      <c r="N29" s="7"/>
    </row>
    <row r="30" spans="1:14" x14ac:dyDescent="0.25">
      <c r="A30" s="7" t="s">
        <v>22</v>
      </c>
      <c r="B30" s="9">
        <f>'Mapa5 Síntese Estruturais'!G30</f>
        <v>43080.332637077816</v>
      </c>
      <c r="C30" s="9">
        <f>'Bases de rateio CCapoio'!B$59*'Bases de rateio CCapoio'!B30</f>
        <v>1718.5828683324596</v>
      </c>
      <c r="D30" s="9">
        <f>'Bases de rateio CCapoio'!C$60*'Bases de rateio CCapoio'!C30</f>
        <v>890.98270609721999</v>
      </c>
      <c r="E30" s="9">
        <f>'Bases de rateio CCapoio'!D$61*'Bases de rateio CCapoio'!D30</f>
        <v>552.5063163815696</v>
      </c>
      <c r="F30" s="9">
        <f>'Bases de rateio CCapoio'!$E$62*'Bases de rateio CCapoio'!E30</f>
        <v>2369.7921628353365</v>
      </c>
      <c r="G30" s="9">
        <f>'Bases de rateio CCapoio'!$F$63*'Bases de rateio CCapoio'!F30</f>
        <v>2266.2990924119404</v>
      </c>
      <c r="H30" s="9">
        <f>'Bases de rateio CCapoio'!$G$64*'Bases de rateio CCapoio'!G30</f>
        <v>312.65490876445978</v>
      </c>
      <c r="I30" s="9">
        <f>'Bases de rateio CCapoio'!$H$65*'Bases de rateio CCapoio'!H30</f>
        <v>2439.6690766011611</v>
      </c>
      <c r="J30" s="9"/>
      <c r="K30" s="9">
        <f t="shared" si="0"/>
        <v>53630.819768501962</v>
      </c>
      <c r="L30" s="7"/>
      <c r="M30" s="7"/>
      <c r="N30" s="7"/>
    </row>
    <row r="31" spans="1:14" x14ac:dyDescent="0.25">
      <c r="A31" s="7" t="s">
        <v>23</v>
      </c>
      <c r="B31" s="9">
        <f>'Mapa5 Síntese Estruturais'!G31</f>
        <v>26128.202877844327</v>
      </c>
      <c r="C31" s="9">
        <f>'Bases de rateio CCapoio'!B$59*'Bases de rateio CCapoio'!B31</f>
        <v>880.24976182882085</v>
      </c>
      <c r="D31" s="9">
        <f>'Bases de rateio CCapoio'!C$60*'Bases de rateio CCapoio'!C31</f>
        <v>712.78616487777595</v>
      </c>
      <c r="E31" s="9">
        <f>'Bases de rateio CCapoio'!D$61*'Bases de rateio CCapoio'!D31</f>
        <v>481.00549896748413</v>
      </c>
      <c r="F31" s="9">
        <f>'Bases de rateio CCapoio'!$E$62*'Bases de rateio CCapoio'!E31</f>
        <v>0</v>
      </c>
      <c r="G31" s="9">
        <f>'Bases de rateio CCapoio'!$F$63*'Bases de rateio CCapoio'!F31</f>
        <v>5791.6532361638483</v>
      </c>
      <c r="H31" s="9">
        <f>'Bases de rateio CCapoio'!$G$64*'Bases de rateio CCapoio'!G31</f>
        <v>104.2183029214866</v>
      </c>
      <c r="I31" s="9">
        <f>'Bases de rateio CCapoio'!$H$65*'Bases de rateio CCapoio'!H31</f>
        <v>1479.6582265331856</v>
      </c>
      <c r="J31" s="9"/>
      <c r="K31" s="9">
        <f t="shared" si="0"/>
        <v>35577.774069136933</v>
      </c>
      <c r="L31" s="7"/>
      <c r="M31" s="7"/>
      <c r="N31" s="7"/>
    </row>
    <row r="32" spans="1:14" x14ac:dyDescent="0.25">
      <c r="A32" s="7" t="s">
        <v>24</v>
      </c>
      <c r="B32" s="9">
        <f>'Mapa5 Síntese Estruturais'!G32</f>
        <v>35746.101869259015</v>
      </c>
      <c r="C32" s="9">
        <f>'Bases de rateio CCapoio'!B$59*'Bases de rateio CCapoio'!B32</f>
        <v>796.4164511784569</v>
      </c>
      <c r="D32" s="9">
        <f>'Bases de rateio CCapoio'!C$60*'Bases de rateio CCapoio'!C32</f>
        <v>890.98270609721999</v>
      </c>
      <c r="E32" s="9">
        <f>'Bases de rateio CCapoio'!D$61*'Bases de rateio CCapoio'!D32</f>
        <v>494.00564758822696</v>
      </c>
      <c r="F32" s="9">
        <f>'Bases de rateio CCapoio'!$E$62*'Bases de rateio CCapoio'!E32</f>
        <v>2369.7921628353365</v>
      </c>
      <c r="G32" s="9">
        <f>'Bases de rateio CCapoio'!$F$63*'Bases de rateio CCapoio'!F32</f>
        <v>3046.9132242427199</v>
      </c>
      <c r="H32" s="9">
        <f>'Bases de rateio CCapoio'!$G$64*'Bases de rateio CCapoio'!G32</f>
        <v>312.65490876445978</v>
      </c>
      <c r="I32" s="9">
        <f>'Bases de rateio CCapoio'!$H$65*'Bases de rateio CCapoio'!H32</f>
        <v>2024.3265082036201</v>
      </c>
      <c r="J32" s="9"/>
      <c r="K32" s="9">
        <f t="shared" si="0"/>
        <v>45681.193478169058</v>
      </c>
      <c r="L32" s="7"/>
      <c r="M32" s="7"/>
      <c r="N32" s="7"/>
    </row>
    <row r="33" spans="1:14" x14ac:dyDescent="0.25">
      <c r="A33" s="7" t="s">
        <v>25</v>
      </c>
      <c r="B33" s="9">
        <f>'Mapa5 Síntese Estruturais'!G33</f>
        <v>43222.920635948154</v>
      </c>
      <c r="C33" s="9">
        <f>'Bases de rateio CCapoio'!B$59*'Bases de rateio CCapoio'!B33</f>
        <v>817.37477884104794</v>
      </c>
      <c r="D33" s="9">
        <f>'Bases de rateio CCapoio'!C$60*'Bases de rateio CCapoio'!C33</f>
        <v>890.98270609721999</v>
      </c>
      <c r="E33" s="9">
        <f>'Bases de rateio CCapoio'!D$61*'Bases de rateio CCapoio'!D33</f>
        <v>597.07825450983069</v>
      </c>
      <c r="F33" s="9">
        <f>'Bases de rateio CCapoio'!$E$62*'Bases de rateio CCapoio'!E33</f>
        <v>2369.7921628353365</v>
      </c>
      <c r="G33" s="9">
        <f>'Bases de rateio CCapoio'!$F$63*'Bases de rateio CCapoio'!F33</f>
        <v>3525.3541437519075</v>
      </c>
      <c r="H33" s="9">
        <f>'Bases de rateio CCapoio'!$G$64*'Bases de rateio CCapoio'!G33</f>
        <v>625.30981752891955</v>
      </c>
      <c r="I33" s="9">
        <f>'Bases de rateio CCapoio'!$H$65*'Bases de rateio CCapoio'!H33</f>
        <v>2447.7439337400083</v>
      </c>
      <c r="J33" s="9"/>
      <c r="K33" s="9">
        <f t="shared" si="0"/>
        <v>54496.556433252423</v>
      </c>
      <c r="L33" s="7"/>
      <c r="M33" s="7"/>
      <c r="N33" s="7"/>
    </row>
    <row r="34" spans="1:14" x14ac:dyDescent="0.25">
      <c r="A34" s="7" t="s">
        <v>26</v>
      </c>
      <c r="B34" s="9">
        <f>'Mapa5 Síntese Estruturais'!G34</f>
        <v>27185.857695044935</v>
      </c>
      <c r="C34" s="9">
        <f>'Bases de rateio CCapoio'!B$59*'Bases de rateio CCapoio'!B34</f>
        <v>964.08307247918469</v>
      </c>
      <c r="D34" s="9">
        <f>'Bases de rateio CCapoio'!C$60*'Bases de rateio CCapoio'!C34</f>
        <v>712.78616487777595</v>
      </c>
      <c r="E34" s="9">
        <f>'Bases de rateio CCapoio'!D$61*'Bases de rateio CCapoio'!D34</f>
        <v>538.57758571648799</v>
      </c>
      <c r="F34" s="9">
        <f>'Bases de rateio CCapoio'!$E$62*'Bases de rateio CCapoio'!E34</f>
        <v>0</v>
      </c>
      <c r="G34" s="9">
        <f>'Bases de rateio CCapoio'!$F$63*'Bases de rateio CCapoio'!F34</f>
        <v>528.80312156278615</v>
      </c>
      <c r="H34" s="9">
        <f>'Bases de rateio CCapoio'!$G$64*'Bases de rateio CCapoio'!G34</f>
        <v>208.43660584297319</v>
      </c>
      <c r="I34" s="9">
        <f>'Bases de rateio CCapoio'!$H$65*'Bases de rateio CCapoio'!H34</f>
        <v>1539.5539514102441</v>
      </c>
      <c r="J34" s="9"/>
      <c r="K34" s="9">
        <f t="shared" si="0"/>
        <v>31678.098196934388</v>
      </c>
      <c r="L34" s="7"/>
      <c r="M34" s="7"/>
      <c r="N34" s="7"/>
    </row>
    <row r="35" spans="1:14" x14ac:dyDescent="0.25">
      <c r="A35" s="7" t="s">
        <v>27</v>
      </c>
      <c r="B35" s="9">
        <f>'Mapa5 Síntese Estruturais'!G35</f>
        <v>50957.491584832896</v>
      </c>
      <c r="C35" s="9">
        <f>'Bases de rateio CCapoio'!B$59*'Bases de rateio CCapoio'!B35</f>
        <v>1341.3329704058222</v>
      </c>
      <c r="D35" s="9">
        <f>'Bases de rateio CCapoio'!C$60*'Bases de rateio CCapoio'!C35</f>
        <v>1247.3757885361078</v>
      </c>
      <c r="E35" s="9">
        <f>'Bases de rateio CCapoio'!D$61*'Bases de rateio CCapoio'!D35</f>
        <v>417.86191995244758</v>
      </c>
      <c r="F35" s="9">
        <f>'Bases de rateio CCapoio'!$E$62*'Bases de rateio CCapoio'!E35</f>
        <v>2369.7921628353365</v>
      </c>
      <c r="G35" s="9">
        <f>'Bases de rateio CCapoio'!$F$63*'Bases de rateio CCapoio'!F35</f>
        <v>6043.4642464318413</v>
      </c>
      <c r="H35" s="9">
        <f>'Bases de rateio CCapoio'!$G$64*'Bases de rateio CCapoio'!G35</f>
        <v>312.65490876445978</v>
      </c>
      <c r="I35" s="9">
        <f>'Bases de rateio CCapoio'!$H$65*'Bases de rateio CCapoio'!H35</f>
        <v>2885.7580438848122</v>
      </c>
      <c r="J35" s="9"/>
      <c r="K35" s="9">
        <f t="shared" si="0"/>
        <v>65575.731625643719</v>
      </c>
      <c r="L35" s="7"/>
      <c r="M35" s="7"/>
      <c r="N35" s="7"/>
    </row>
    <row r="36" spans="1:14" x14ac:dyDescent="0.25">
      <c r="A36" s="7" t="s">
        <v>28</v>
      </c>
      <c r="B36" s="9">
        <f>'Mapa5 Síntese Estruturais'!G36</f>
        <v>44156.47552794416</v>
      </c>
      <c r="C36" s="9">
        <f>'Bases de rateio CCapoio'!B$59*'Bases de rateio CCapoio'!B36</f>
        <v>1299.4163150806403</v>
      </c>
      <c r="D36" s="9">
        <f>'Bases de rateio CCapoio'!C$60*'Bases de rateio CCapoio'!C36</f>
        <v>1069.1792473166638</v>
      </c>
      <c r="E36" s="9">
        <f>'Bases de rateio CCapoio'!D$61*'Bases de rateio CCapoio'!D36</f>
        <v>612.86414926358987</v>
      </c>
      <c r="F36" s="9">
        <f>'Bases de rateio CCapoio'!$E$62*'Bases de rateio CCapoio'!E36</f>
        <v>0</v>
      </c>
      <c r="G36" s="9">
        <f>'Bases de rateio CCapoio'!$F$63*'Bases de rateio CCapoio'!F36</f>
        <v>2870.6455170551249</v>
      </c>
      <c r="H36" s="9">
        <f>'Bases de rateio CCapoio'!$G$64*'Bases de rateio CCapoio'!G36</f>
        <v>104.2183029214866</v>
      </c>
      <c r="I36" s="9">
        <f>'Bases de rateio CCapoio'!$H$65*'Bases de rateio CCapoio'!H36</f>
        <v>2500.6117938955763</v>
      </c>
      <c r="J36" s="9"/>
      <c r="K36" s="9">
        <f t="shared" si="0"/>
        <v>52613.410853477246</v>
      </c>
      <c r="L36" s="7"/>
      <c r="M36" s="7"/>
      <c r="N36" s="7"/>
    </row>
    <row r="37" spans="1:14" x14ac:dyDescent="0.25">
      <c r="A37" s="7" t="s">
        <v>29</v>
      </c>
      <c r="B37" s="9">
        <f>'Mapa5 Síntese Estruturais'!G37</f>
        <v>42109.4168943408</v>
      </c>
      <c r="C37" s="9">
        <f>'Bases de rateio CCapoio'!B$59*'Bases de rateio CCapoio'!B37</f>
        <v>1215.5830044302763</v>
      </c>
      <c r="D37" s="9">
        <f>'Bases de rateio CCapoio'!C$60*'Bases de rateio CCapoio'!C37</f>
        <v>890.98270609721999</v>
      </c>
      <c r="E37" s="9">
        <f>'Bases de rateio CCapoio'!D$61*'Bases de rateio CCapoio'!D37</f>
        <v>616.57847744094488</v>
      </c>
      <c r="F37" s="9">
        <f>'Bases de rateio CCapoio'!$E$62*'Bases de rateio CCapoio'!E37</f>
        <v>2369.7921628353365</v>
      </c>
      <c r="G37" s="9">
        <f>'Bases de rateio CCapoio'!$F$63*'Bases de rateio CCapoio'!F37</f>
        <v>1133.1495462059702</v>
      </c>
      <c r="H37" s="9">
        <f>'Bases de rateio CCapoio'!$G$64*'Bases de rateio CCapoio'!G37</f>
        <v>625.30981752891955</v>
      </c>
      <c r="I37" s="9">
        <f>'Bases de rateio CCapoio'!$H$65*'Bases de rateio CCapoio'!H37</f>
        <v>2384.6854455903349</v>
      </c>
      <c r="J37" s="9"/>
      <c r="K37" s="9">
        <f t="shared" si="0"/>
        <v>51345.498054469805</v>
      </c>
      <c r="L37" s="7"/>
      <c r="M37" s="7"/>
      <c r="N37" s="7"/>
    </row>
    <row r="38" spans="1:14" x14ac:dyDescent="0.25">
      <c r="A38" s="7" t="s">
        <v>30</v>
      </c>
      <c r="B38" s="9">
        <f>'Mapa5 Síntese Estruturais'!G38</f>
        <v>51689.778042869293</v>
      </c>
      <c r="C38" s="9">
        <f>'Bases de rateio CCapoio'!B$59*'Bases de rateio CCapoio'!B38</f>
        <v>1169.4746835725762</v>
      </c>
      <c r="D38" s="9">
        <f>'Bases de rateio CCapoio'!C$60*'Bases de rateio CCapoio'!C38</f>
        <v>1336.4740591458299</v>
      </c>
      <c r="E38" s="9">
        <f>'Bases de rateio CCapoio'!D$61*'Bases de rateio CCapoio'!D38</f>
        <v>925.7962982057561</v>
      </c>
      <c r="F38" s="9">
        <f>'Bases de rateio CCapoio'!$E$62*'Bases de rateio CCapoio'!E38</f>
        <v>2369.7921628353365</v>
      </c>
      <c r="G38" s="9">
        <f>'Bases de rateio CCapoio'!$F$63*'Bases de rateio CCapoio'!F38</f>
        <v>1334.598354420365</v>
      </c>
      <c r="H38" s="9">
        <f>'Bases de rateio CCapoio'!$G$64*'Bases de rateio CCapoio'!G38</f>
        <v>625.30981752891955</v>
      </c>
      <c r="I38" s="9">
        <f>'Bases de rateio CCapoio'!$H$65*'Bases de rateio CCapoio'!H38</f>
        <v>2927.2279332177368</v>
      </c>
      <c r="J38" s="9"/>
      <c r="K38" s="9">
        <f t="shared" si="0"/>
        <v>62378.451351795811</v>
      </c>
      <c r="L38" s="7"/>
      <c r="M38" s="7"/>
      <c r="N38" s="7"/>
    </row>
    <row r="39" spans="1:14" x14ac:dyDescent="0.25">
      <c r="A39" s="7" t="s">
        <v>31</v>
      </c>
      <c r="B39" s="9">
        <f>'Mapa5 Síntese Estruturais'!G39</f>
        <v>27850.629541548591</v>
      </c>
      <c r="C39" s="9">
        <f>'Bases de rateio CCapoio'!B$59*'Bases de rateio CCapoio'!B39</f>
        <v>1341.3329704058222</v>
      </c>
      <c r="D39" s="9">
        <f>'Bases de rateio CCapoio'!C$60*'Bases de rateio CCapoio'!C39</f>
        <v>712.78616487777595</v>
      </c>
      <c r="E39" s="9">
        <f>'Bases de rateio CCapoio'!D$61*'Bases de rateio CCapoio'!D39</f>
        <v>297.14625418840717</v>
      </c>
      <c r="F39" s="9">
        <f>'Bases de rateio CCapoio'!$E$62*'Bases de rateio CCapoio'!E39</f>
        <v>0</v>
      </c>
      <c r="G39" s="9">
        <f>'Bases de rateio CCapoio'!$F$63*'Bases de rateio CCapoio'!F39</f>
        <v>1687.1337687955559</v>
      </c>
      <c r="H39" s="9">
        <f>'Bases de rateio CCapoio'!$G$64*'Bases de rateio CCapoio'!G39</f>
        <v>312.65490876445978</v>
      </c>
      <c r="I39" s="9">
        <f>'Bases de rateio CCapoio'!$H$65*'Bases de rateio CCapoio'!H39</f>
        <v>1577.2004415284325</v>
      </c>
      <c r="J39" s="9"/>
      <c r="K39" s="9">
        <f t="shared" si="0"/>
        <v>33778.884050109045</v>
      </c>
      <c r="L39" s="7"/>
      <c r="M39" s="7"/>
      <c r="N39" s="7"/>
    </row>
    <row r="40" spans="1:14" x14ac:dyDescent="0.25">
      <c r="A40" s="11" t="s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  <c r="M40" s="7"/>
      <c r="N40" s="7"/>
    </row>
    <row r="41" spans="1:14" x14ac:dyDescent="0.25">
      <c r="A41" s="11" t="s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7"/>
      <c r="M41" s="7"/>
      <c r="N41" s="7"/>
    </row>
    <row r="42" spans="1:14" x14ac:dyDescent="0.25">
      <c r="A42" s="7"/>
      <c r="B42" s="9"/>
      <c r="C42" s="9"/>
      <c r="D42" s="9"/>
      <c r="E42" s="9"/>
      <c r="F42" s="9"/>
      <c r="G42" s="9"/>
      <c r="H42" s="9"/>
      <c r="I42" s="9"/>
      <c r="J42" s="9"/>
      <c r="K42" s="9"/>
      <c r="L42" s="7"/>
      <c r="M42" s="7"/>
      <c r="N42" s="7"/>
    </row>
    <row r="43" spans="1:14" x14ac:dyDescent="0.25">
      <c r="A43" s="11" t="s">
        <v>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7"/>
      <c r="M43" s="7"/>
      <c r="N43" s="7"/>
    </row>
    <row r="44" spans="1:14" x14ac:dyDescent="0.25">
      <c r="A44" s="7" t="s">
        <v>35</v>
      </c>
      <c r="B44" s="9">
        <f>'Mapa5 Síntese Estruturais'!G44</f>
        <v>57170.489574417843</v>
      </c>
      <c r="C44" s="9">
        <f>'Bases de rateio CCapoio'!B$59*'Bases de rateio CCapoio'!B44</f>
        <v>226.34993875598249</v>
      </c>
      <c r="D44" s="9">
        <f>'Bases de rateio CCapoio'!C$60*'Bases de rateio CCapoio'!C44</f>
        <v>445.49135304860999</v>
      </c>
      <c r="E44" s="9">
        <f>'Bases de rateio CCapoio'!D$61*'Bases de rateio CCapoio'!D44</f>
        <v>742.86563547101798</v>
      </c>
      <c r="F44" s="9">
        <f>'Bases de rateio CCapoio'!$E$62*'Bases de rateio CCapoio'!E44</f>
        <v>2369.7921628353365</v>
      </c>
      <c r="G44" s="9">
        <f>'Bases de rateio CCapoio'!$F$63*'Bases de rateio CCapoio'!F44</f>
        <v>0</v>
      </c>
      <c r="H44" s="9">
        <f>'Bases de rateio CCapoio'!$G$64*'Bases de rateio CCapoio'!G44</f>
        <v>104.2183029214866</v>
      </c>
      <c r="I44" s="9">
        <f>'Bases de rateio CCapoio'!$H$65*'Bases de rateio CCapoio'!H44</f>
        <v>0</v>
      </c>
      <c r="J44" s="9">
        <f>'Bases de rateio CCapoio'!$I$66*'Bases de rateio CCapoio'!I44</f>
        <v>2794.5506936055044</v>
      </c>
      <c r="K44" s="9">
        <f t="shared" si="0"/>
        <v>63853.757661055781</v>
      </c>
      <c r="L44" s="7"/>
      <c r="M44" s="7"/>
      <c r="N44" s="7"/>
    </row>
    <row r="45" spans="1:14" x14ac:dyDescent="0.25">
      <c r="A45" s="7" t="s">
        <v>36</v>
      </c>
      <c r="B45" s="9">
        <f>'Mapa5 Síntese Estruturais'!G45</f>
        <v>9920.7813039850334</v>
      </c>
      <c r="C45" s="9">
        <f>'Bases de rateio CCapoio'!B$59*'Bases de rateio CCapoio'!B45</f>
        <v>134.13329704058222</v>
      </c>
      <c r="D45" s="9">
        <f>'Bases de rateio CCapoio'!C$60*'Bases de rateio CCapoio'!C45</f>
        <v>178.19654121944399</v>
      </c>
      <c r="E45" s="9">
        <f>'Bases de rateio CCapoio'!D$61*'Bases de rateio CCapoio'!D45</f>
        <v>29.714625418840718</v>
      </c>
      <c r="F45" s="9">
        <f>'Bases de rateio CCapoio'!$E$62*'Bases de rateio CCapoio'!E45</f>
        <v>2369.7921628353365</v>
      </c>
      <c r="G45" s="9">
        <f>'Bases de rateio CCapoio'!$F$63*'Bases de rateio CCapoio'!F45</f>
        <v>0</v>
      </c>
      <c r="H45" s="9">
        <f>'Bases de rateio CCapoio'!$G$64*'Bases de rateio CCapoio'!G45</f>
        <v>104.2183029214866</v>
      </c>
      <c r="I45" s="9">
        <f>'Bases de rateio CCapoio'!$H$65*'Bases de rateio CCapoio'!H45</f>
        <v>0</v>
      </c>
      <c r="J45" s="9">
        <f>'Bases de rateio CCapoio'!$I$66*'Bases de rateio CCapoio'!I45</f>
        <v>1117.8202774422018</v>
      </c>
      <c r="K45" s="9">
        <f t="shared" si="0"/>
        <v>13854.656510862926</v>
      </c>
      <c r="L45" s="7"/>
      <c r="M45" s="7"/>
      <c r="N45" s="7"/>
    </row>
    <row r="46" spans="1:14" x14ac:dyDescent="0.25">
      <c r="A46" s="7" t="s">
        <v>37</v>
      </c>
      <c r="B46" s="9">
        <f>'Mapa5 Síntese Estruturais'!G46</f>
        <v>24410.785641592425</v>
      </c>
      <c r="C46" s="9">
        <f>'Bases de rateio CCapoio'!B$59*'Bases de rateio CCapoio'!B46</f>
        <v>1047.9163831295486</v>
      </c>
      <c r="D46" s="9">
        <f>'Bases de rateio CCapoio'!C$60*'Bases de rateio CCapoio'!C46</f>
        <v>534.5896236583319</v>
      </c>
      <c r="E46" s="9">
        <f>'Bases de rateio CCapoio'!D$61*'Bases de rateio CCapoio'!D46</f>
        <v>970.36823633401718</v>
      </c>
      <c r="F46" s="9">
        <f>'Bases de rateio CCapoio'!$E$62*'Bases de rateio CCapoio'!E46</f>
        <v>4739.584325670673</v>
      </c>
      <c r="G46" s="9">
        <f>'Bases de rateio CCapoio'!$F$63*'Bases de rateio CCapoio'!F46</f>
        <v>1561.2282636615591</v>
      </c>
      <c r="H46" s="9">
        <f>'Bases de rateio CCapoio'!$G$64*'Bases de rateio CCapoio'!G46</f>
        <v>208.43660584297319</v>
      </c>
      <c r="I46" s="9">
        <f>'Bases de rateio CCapoio'!$H$65*'Bases de rateio CCapoio'!H46</f>
        <v>0</v>
      </c>
      <c r="J46" s="9">
        <f>'Bases de rateio CCapoio'!$I$66*'Bases de rateio CCapoio'!I46</f>
        <v>3353.4608323266057</v>
      </c>
      <c r="K46" s="9">
        <f t="shared" si="0"/>
        <v>36826.369912216134</v>
      </c>
      <c r="L46" s="7"/>
      <c r="M46" s="7"/>
      <c r="N46" s="7"/>
    </row>
    <row r="47" spans="1:14" x14ac:dyDescent="0.25">
      <c r="A47" s="11" t="s">
        <v>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7"/>
      <c r="M47" s="7"/>
      <c r="N47" s="7"/>
    </row>
    <row r="48" spans="1:14" x14ac:dyDescent="0.25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7"/>
      <c r="M48" s="7"/>
      <c r="N48" s="7"/>
    </row>
    <row r="49" spans="1:14" x14ac:dyDescent="0.25">
      <c r="A49" s="11" t="s">
        <v>39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7"/>
      <c r="M49" s="7"/>
      <c r="N49" s="7"/>
    </row>
    <row r="50" spans="1:14" x14ac:dyDescent="0.25">
      <c r="A50" s="7" t="s">
        <v>40</v>
      </c>
      <c r="B50" s="9">
        <f>'Mapa5 Síntese Estruturais'!G50</f>
        <v>12985.769853156691</v>
      </c>
      <c r="C50" s="9">
        <f>'Bases de rateio CCapoio'!B$59*'Bases de rateio CCapoio'!B50</f>
        <v>184.43328343080054</v>
      </c>
      <c r="D50" s="9">
        <f>'Bases de rateio CCapoio'!C$60*'Bases de rateio CCapoio'!C50</f>
        <v>356.39308243888797</v>
      </c>
      <c r="E50" s="9">
        <f>'Bases de rateio CCapoio'!D$61*'Bases de rateio CCapoio'!D50</f>
        <v>121.64424780837919</v>
      </c>
      <c r="F50" s="9">
        <f>'Bases de rateio CCapoio'!$E$62*'Bases de rateio CCapoio'!E50</f>
        <v>0</v>
      </c>
      <c r="G50" s="9">
        <f>'Bases de rateio CCapoio'!$F$63*'Bases de rateio CCapoio'!F50</f>
        <v>0</v>
      </c>
      <c r="H50" s="9">
        <f>'Bases de rateio CCapoio'!$G$64*'Bases de rateio CCapoio'!G50</f>
        <v>104.2183029214866</v>
      </c>
      <c r="I50" s="9">
        <f>'Bases de rateio CCapoio'!$H$65*'Bases de rateio CCapoio'!H50</f>
        <v>0</v>
      </c>
      <c r="J50" s="9">
        <f>'Bases de rateio CCapoio'!$I$66*'Bases de rateio CCapoio'!I50</f>
        <v>2235.6405548844036</v>
      </c>
      <c r="K50" s="9">
        <f t="shared" si="0"/>
        <v>15988.099324640649</v>
      </c>
      <c r="L50" s="7"/>
      <c r="M50" s="7"/>
      <c r="N50" s="7"/>
    </row>
    <row r="51" spans="1:14" x14ac:dyDescent="0.25">
      <c r="A51" s="7" t="s">
        <v>41</v>
      </c>
      <c r="B51" s="9">
        <f>'Mapa5 Síntese Estruturais'!G51</f>
        <v>47332.578388946626</v>
      </c>
      <c r="C51" s="9">
        <f>'Bases de rateio CCapoio'!B$59*'Bases de rateio CCapoio'!B51</f>
        <v>402.39989112174669</v>
      </c>
      <c r="D51" s="9">
        <f>'Bases de rateio CCapoio'!C$60*'Bases de rateio CCapoio'!C51</f>
        <v>890.98270609721999</v>
      </c>
      <c r="E51" s="9">
        <f>'Bases de rateio CCapoio'!D$61*'Bases de rateio CCapoio'!D51</f>
        <v>266.5030467252277</v>
      </c>
      <c r="F51" s="9">
        <f>'Bases de rateio CCapoio'!$E$62*'Bases de rateio CCapoio'!E51</f>
        <v>11848.960814176682</v>
      </c>
      <c r="G51" s="9">
        <f>'Bases de rateio CCapoio'!$F$63*'Bases de rateio CCapoio'!F51</f>
        <v>0</v>
      </c>
      <c r="H51" s="9">
        <f>'Bases de rateio CCapoio'!$G$64*'Bases de rateio CCapoio'!G51</f>
        <v>208.43660584297319</v>
      </c>
      <c r="I51" s="9">
        <f>'Bases de rateio CCapoio'!$H$65*'Bases de rateio CCapoio'!H51</f>
        <v>0</v>
      </c>
      <c r="J51" s="9">
        <f>'Bases de rateio CCapoio'!$I$66*'Bases de rateio CCapoio'!I51</f>
        <v>5589.1013872110088</v>
      </c>
      <c r="K51" s="9">
        <f t="shared" si="0"/>
        <v>66538.962840121487</v>
      </c>
      <c r="L51" s="7"/>
      <c r="M51" s="7"/>
      <c r="N51" s="7"/>
    </row>
    <row r="52" spans="1:14" x14ac:dyDescent="0.25">
      <c r="A52" s="7" t="s">
        <v>42</v>
      </c>
      <c r="B52" s="9">
        <f>'Mapa5 Síntese Estruturais'!G52</f>
        <v>14449.947293218571</v>
      </c>
      <c r="C52" s="9">
        <f>'Bases de rateio CCapoio'!B$59*'Bases de rateio CCapoio'!B52</f>
        <v>117.36663491050945</v>
      </c>
      <c r="D52" s="9">
        <f>'Bases de rateio CCapoio'!C$60*'Bases de rateio CCapoio'!C52</f>
        <v>178.19654121944399</v>
      </c>
      <c r="E52" s="9">
        <f>'Bases de rateio CCapoio'!D$61*'Bases de rateio CCapoio'!D52</f>
        <v>51.072012438632484</v>
      </c>
      <c r="F52" s="9">
        <f>'Bases de rateio CCapoio'!$E$62*'Bases de rateio CCapoio'!E52</f>
        <v>2369.7921628353365</v>
      </c>
      <c r="G52" s="9">
        <f>'Bases de rateio CCapoio'!$F$63*'Bases de rateio CCapoio'!F52</f>
        <v>0</v>
      </c>
      <c r="H52" s="9">
        <f>'Bases de rateio CCapoio'!$G$64*'Bases de rateio CCapoio'!G52</f>
        <v>104.2183029214866</v>
      </c>
      <c r="I52" s="9">
        <f>'Bases de rateio CCapoio'!$H$65*'Bases de rateio CCapoio'!H52</f>
        <v>0</v>
      </c>
      <c r="J52" s="9">
        <f>'Bases de rateio CCapoio'!$I$66*'Bases de rateio CCapoio'!I52</f>
        <v>1117.8202774422018</v>
      </c>
      <c r="K52" s="9">
        <f t="shared" si="0"/>
        <v>18388.413224986183</v>
      </c>
      <c r="L52" s="7"/>
      <c r="M52" s="7"/>
      <c r="N52" s="7"/>
    </row>
    <row r="53" spans="1:14" x14ac:dyDescent="0.25">
      <c r="A53" s="7" t="s">
        <v>43</v>
      </c>
      <c r="B53" s="9">
        <f>'Mapa5 Síntese Estruturais'!G53</f>
        <v>39836.474628363285</v>
      </c>
      <c r="C53" s="9">
        <f>'Bases de rateio CCapoio'!B$59*'Bases de rateio CCapoio'!B53</f>
        <v>318.56658047138279</v>
      </c>
      <c r="D53" s="9">
        <f>'Bases de rateio CCapoio'!C$60*'Bases de rateio CCapoio'!C53</f>
        <v>178.19654121944399</v>
      </c>
      <c r="E53" s="9">
        <f>'Bases de rateio CCapoio'!D$61*'Bases de rateio CCapoio'!D53</f>
        <v>399.29027906567217</v>
      </c>
      <c r="F53" s="9">
        <f>'Bases de rateio CCapoio'!$E$62*'Bases de rateio CCapoio'!E53</f>
        <v>0</v>
      </c>
      <c r="G53" s="9">
        <f>'Bases de rateio CCapoio'!$F$63*'Bases de rateio CCapoio'!F53</f>
        <v>0</v>
      </c>
      <c r="H53" s="9">
        <f>'Bases de rateio CCapoio'!$G$64*'Bases de rateio CCapoio'!G53</f>
        <v>104.2183029214866</v>
      </c>
      <c r="I53" s="9">
        <f>'Bases de rateio CCapoio'!$H$65*'Bases de rateio CCapoio'!H53</f>
        <v>0</v>
      </c>
      <c r="J53" s="9">
        <f>'Bases de rateio CCapoio'!$I$66*'Bases de rateio CCapoio'!I53</f>
        <v>1117.8202774422018</v>
      </c>
      <c r="K53" s="9">
        <f t="shared" si="0"/>
        <v>41954.566609483474</v>
      </c>
      <c r="L53" s="7"/>
      <c r="M53" s="7"/>
      <c r="N53" s="7"/>
    </row>
    <row r="54" spans="1:14" x14ac:dyDescent="0.25">
      <c r="A54" s="11" t="s">
        <v>44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7"/>
      <c r="M54" s="7"/>
      <c r="N54" s="7"/>
    </row>
    <row r="55" spans="1:14" x14ac:dyDescent="0.25">
      <c r="A55" s="7"/>
      <c r="B55" s="9"/>
      <c r="C55" s="9"/>
      <c r="D55" s="9"/>
      <c r="E55" s="9"/>
      <c r="F55" s="9"/>
      <c r="G55" s="9"/>
      <c r="H55" s="9"/>
      <c r="I55" s="9"/>
      <c r="J55" s="9"/>
      <c r="K55" s="7"/>
      <c r="L55" s="7"/>
      <c r="M55" s="7"/>
      <c r="N55" s="7"/>
    </row>
    <row r="56" spans="1:14" x14ac:dyDescent="0.25">
      <c r="A56" s="11" t="s">
        <v>45</v>
      </c>
      <c r="B56" s="9">
        <f>'Mapa5 Síntese Estruturais'!G56</f>
        <v>1195866.5349166668</v>
      </c>
      <c r="C56" s="9"/>
      <c r="D56" s="9"/>
      <c r="E56" s="9"/>
      <c r="F56" s="9"/>
      <c r="G56" s="9"/>
      <c r="H56" s="9"/>
      <c r="I56" s="9"/>
      <c r="J56" s="9"/>
      <c r="K56" s="9">
        <f>SUM(K14:K55)</f>
        <v>1195866.5349166666</v>
      </c>
      <c r="L56" s="7"/>
      <c r="M56" s="7"/>
      <c r="N56" s="7"/>
    </row>
    <row r="57" spans="1:14" x14ac:dyDescent="0.25">
      <c r="A57" s="7"/>
      <c r="B57" s="9"/>
      <c r="C57" s="42">
        <f t="shared" ref="C57:H57" si="1">SUM(C4:C54)</f>
        <v>20296.044508453095</v>
      </c>
      <c r="D57" s="42">
        <f t="shared" si="1"/>
        <v>21294.486675723558</v>
      </c>
      <c r="E57" s="42">
        <f t="shared" si="1"/>
        <v>23021.406043246847</v>
      </c>
      <c r="F57" s="42">
        <f t="shared" si="1"/>
        <v>47395.843256706728</v>
      </c>
      <c r="G57" s="42">
        <f t="shared" si="1"/>
        <v>43135.226058907261</v>
      </c>
      <c r="H57" s="42">
        <f t="shared" si="1"/>
        <v>9171.21065709082</v>
      </c>
      <c r="I57" s="42">
        <f>SUM(I4:I54)</f>
        <v>36933.048409807881</v>
      </c>
      <c r="J57" s="42">
        <f>SUM(J4:J54)</f>
        <v>17326.214300354128</v>
      </c>
      <c r="K57" s="9"/>
      <c r="L57" s="7"/>
      <c r="M57" s="7"/>
      <c r="N57" s="7"/>
    </row>
    <row r="58" spans="1:14" x14ac:dyDescent="0.25">
      <c r="K58" s="1"/>
    </row>
    <row r="60" spans="1:14" x14ac:dyDescent="0.25">
      <c r="K60" s="1"/>
    </row>
    <row r="61" spans="1:14" x14ac:dyDescent="0.25">
      <c r="K61" s="1"/>
    </row>
  </sheetData>
  <mergeCells count="1">
    <mergeCell ref="B1:N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4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16</vt:i4>
      </vt:variant>
    </vt:vector>
  </HeadingPairs>
  <TitlesOfParts>
    <vt:vector size="27" baseType="lpstr">
      <vt:lpstr>Pessoal Coop</vt:lpstr>
      <vt:lpstr>Energia Elétrica</vt:lpstr>
      <vt:lpstr>Água</vt:lpstr>
      <vt:lpstr>Mapa2 Serviços e Utilidades</vt:lpstr>
      <vt:lpstr>Mapa3 Materiais</vt:lpstr>
      <vt:lpstr>Mapa4 Depreciação</vt:lpstr>
      <vt:lpstr>Mapa5 Síntese Estruturais</vt:lpstr>
      <vt:lpstr>Bases de rateio CCapoio</vt:lpstr>
      <vt:lpstr>Mapa6 Rateios Apoio</vt:lpstr>
      <vt:lpstr>Seguro</vt:lpstr>
      <vt:lpstr>frigcentros</vt:lpstr>
      <vt:lpstr>Água!Area_de_impressao</vt:lpstr>
      <vt:lpstr>'Bases de rateio CCapoio'!Area_de_impressao</vt:lpstr>
      <vt:lpstr>'Energia Elétrica'!Area_de_impressao</vt:lpstr>
      <vt:lpstr>frigcentros!Area_de_impressao</vt:lpstr>
      <vt:lpstr>'Mapa2 Serviços e Utilidades'!Area_de_impressao</vt:lpstr>
      <vt:lpstr>'Mapa3 Materiais'!Area_de_impressao</vt:lpstr>
      <vt:lpstr>'Mapa4 Depreciação'!Area_de_impressao</vt:lpstr>
      <vt:lpstr>'Mapa5 Síntese Estruturais'!Area_de_impressao</vt:lpstr>
      <vt:lpstr>'Pessoal Coop'!Area_de_impressao</vt:lpstr>
      <vt:lpstr>Seguro!Area_de_impressao</vt:lpstr>
      <vt:lpstr>Água!Titulos_de_impressao</vt:lpstr>
      <vt:lpstr>'Energia Elétrica'!Titulos_de_impressao</vt:lpstr>
      <vt:lpstr>'Mapa2 Serviços e Utilidades'!Titulos_de_impressao</vt:lpstr>
      <vt:lpstr>'Mapa3 Materiais'!Titulos_de_impressao</vt:lpstr>
      <vt:lpstr>'Mapa4 Depreciação'!Titulos_de_impressao</vt:lpstr>
      <vt:lpstr>'Pessoal Coop'!Titulos_de_impressao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Dalvio</dc:creator>
  <cp:lastModifiedBy>Devair Antonio Mem</cp:lastModifiedBy>
  <cp:lastPrinted>2015-08-11T11:29:00Z</cp:lastPrinted>
  <dcterms:created xsi:type="dcterms:W3CDTF">2015-06-06T08:26:47Z</dcterms:created>
  <dcterms:modified xsi:type="dcterms:W3CDTF">2015-08-11T11:30:25Z</dcterms:modified>
</cp:coreProperties>
</file>